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7695"/>
  </bookViews>
  <sheets>
    <sheet name="IMPORT CALCULATION" sheetId="1" r:id="rId1"/>
    <sheet name="Sheet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8" i="1" l="1"/>
  <c r="L2" i="1" l="1"/>
  <c r="F63" i="1" l="1"/>
  <c r="U13" i="2"/>
  <c r="X13" i="2" s="1"/>
  <c r="X12" i="2"/>
  <c r="U12" i="2"/>
  <c r="U11" i="2"/>
  <c r="X11" i="2" s="1"/>
  <c r="O11" i="2"/>
  <c r="Q11" i="2" s="1"/>
  <c r="W6" i="2"/>
  <c r="X6" i="2" s="1"/>
  <c r="U6" i="2"/>
  <c r="X5" i="2"/>
  <c r="W5" i="2"/>
  <c r="U5" i="2"/>
  <c r="W4" i="2"/>
  <c r="X4" i="2" s="1"/>
  <c r="U4" i="2"/>
  <c r="X3" i="2"/>
  <c r="W3" i="2"/>
  <c r="U3" i="2"/>
  <c r="U7" i="2" s="1"/>
  <c r="X7" i="2" l="1"/>
  <c r="Q13" i="2"/>
  <c r="Q12" i="2"/>
  <c r="F58" i="1" l="1"/>
  <c r="W53" i="1"/>
  <c r="F52" i="1"/>
  <c r="F59" i="1" s="1"/>
  <c r="P51" i="1"/>
  <c r="G51" i="1"/>
  <c r="H51" i="1" s="1"/>
  <c r="K51" i="1" s="1"/>
  <c r="P50" i="1"/>
  <c r="G50" i="1"/>
  <c r="P49" i="1"/>
  <c r="G49" i="1"/>
  <c r="H49" i="1" s="1"/>
  <c r="K49" i="1" s="1"/>
  <c r="P48" i="1"/>
  <c r="G48" i="1"/>
  <c r="P47" i="1"/>
  <c r="G47" i="1"/>
  <c r="H47" i="1" s="1"/>
  <c r="K47" i="1" s="1"/>
  <c r="P46" i="1"/>
  <c r="G46" i="1"/>
  <c r="P45" i="1"/>
  <c r="G45" i="1"/>
  <c r="H45" i="1" s="1"/>
  <c r="K45" i="1" s="1"/>
  <c r="P44" i="1"/>
  <c r="G44" i="1"/>
  <c r="P43" i="1"/>
  <c r="G43" i="1"/>
  <c r="H43" i="1" s="1"/>
  <c r="K43" i="1" s="1"/>
  <c r="P42" i="1"/>
  <c r="G42" i="1"/>
  <c r="P41" i="1"/>
  <c r="G41" i="1"/>
  <c r="H41" i="1" s="1"/>
  <c r="K41" i="1" s="1"/>
  <c r="P40" i="1"/>
  <c r="G40" i="1"/>
  <c r="P39" i="1"/>
  <c r="G39" i="1"/>
  <c r="H39" i="1" s="1"/>
  <c r="K39" i="1" s="1"/>
  <c r="M38" i="1"/>
  <c r="H38" i="1"/>
  <c r="P37" i="1"/>
  <c r="G37" i="1"/>
  <c r="P36" i="1"/>
  <c r="G36" i="1"/>
  <c r="H36" i="1" s="1"/>
  <c r="K36" i="1" s="1"/>
  <c r="P35" i="1"/>
  <c r="G35" i="1"/>
  <c r="P34" i="1"/>
  <c r="G34" i="1"/>
  <c r="H34" i="1" s="1"/>
  <c r="K34" i="1" s="1"/>
  <c r="P33" i="1"/>
  <c r="G33" i="1"/>
  <c r="P32" i="1"/>
  <c r="G32" i="1"/>
  <c r="H32" i="1" s="1"/>
  <c r="K32" i="1" s="1"/>
  <c r="P31" i="1"/>
  <c r="G31" i="1"/>
  <c r="M30" i="1"/>
  <c r="H30" i="1"/>
  <c r="P29" i="1"/>
  <c r="G29" i="1"/>
  <c r="H29" i="1" s="1"/>
  <c r="K29" i="1" s="1"/>
  <c r="P28" i="1"/>
  <c r="G28" i="1"/>
  <c r="P27" i="1"/>
  <c r="G27" i="1"/>
  <c r="P26" i="1"/>
  <c r="G26" i="1"/>
  <c r="H26" i="1" s="1"/>
  <c r="K26" i="1" s="1"/>
  <c r="P25" i="1"/>
  <c r="G25" i="1"/>
  <c r="P24" i="1"/>
  <c r="G24" i="1"/>
  <c r="H24" i="1" s="1"/>
  <c r="K24" i="1" s="1"/>
  <c r="P23" i="1"/>
  <c r="G23" i="1"/>
  <c r="M22" i="1"/>
  <c r="H22" i="1"/>
  <c r="P21" i="1"/>
  <c r="G21" i="1"/>
  <c r="H21" i="1" s="1"/>
  <c r="K21" i="1" s="1"/>
  <c r="P20" i="1"/>
  <c r="G20" i="1"/>
  <c r="P19" i="1"/>
  <c r="G19" i="1"/>
  <c r="H19" i="1" s="1"/>
  <c r="K19" i="1" s="1"/>
  <c r="P18" i="1"/>
  <c r="G18" i="1"/>
  <c r="P17" i="1"/>
  <c r="G17" i="1"/>
  <c r="H17" i="1" s="1"/>
  <c r="K17" i="1" s="1"/>
  <c r="P16" i="1"/>
  <c r="G16" i="1"/>
  <c r="P15" i="1"/>
  <c r="G15" i="1"/>
  <c r="H15" i="1" s="1"/>
  <c r="K15" i="1" s="1"/>
  <c r="M14" i="1"/>
  <c r="H14" i="1"/>
  <c r="P13" i="1"/>
  <c r="G13" i="1"/>
  <c r="P12" i="1"/>
  <c r="G12" i="1"/>
  <c r="H12" i="1" s="1"/>
  <c r="K12" i="1" s="1"/>
  <c r="P11" i="1"/>
  <c r="G11" i="1"/>
  <c r="P10" i="1"/>
  <c r="G10" i="1"/>
  <c r="P9" i="1"/>
  <c r="G9" i="1"/>
  <c r="H9" i="1" s="1"/>
  <c r="K9" i="1" s="1"/>
  <c r="P8" i="1"/>
  <c r="G8" i="1"/>
  <c r="P7" i="1"/>
  <c r="G7" i="1"/>
  <c r="H7" i="1" s="1"/>
  <c r="K7" i="1" s="1"/>
  <c r="P6" i="1"/>
  <c r="G6" i="1"/>
  <c r="P5" i="1"/>
  <c r="G5" i="1"/>
  <c r="H5" i="1" s="1"/>
  <c r="K5" i="1" s="1"/>
  <c r="L26" i="1"/>
  <c r="L7" i="1" l="1"/>
  <c r="M7" i="1" s="1"/>
  <c r="N7" i="1" s="1"/>
  <c r="H11" i="1"/>
  <c r="K11" i="1" s="1"/>
  <c r="H16" i="1"/>
  <c r="K16" i="1" s="1"/>
  <c r="L6" i="1"/>
  <c r="M6" i="1" s="1"/>
  <c r="H8" i="1"/>
  <c r="K8" i="1" s="1"/>
  <c r="L10" i="1"/>
  <c r="M10" i="1" s="1"/>
  <c r="H13" i="1"/>
  <c r="K13" i="1" s="1"/>
  <c r="H18" i="1"/>
  <c r="K18" i="1" s="1"/>
  <c r="L21" i="1"/>
  <c r="M21" i="1" s="1"/>
  <c r="N21" i="1" s="1"/>
  <c r="H23" i="1"/>
  <c r="K23" i="1" s="1"/>
  <c r="L48" i="1"/>
  <c r="M48" i="1" s="1"/>
  <c r="L44" i="1"/>
  <c r="M44" i="1" s="1"/>
  <c r="L40" i="1"/>
  <c r="M40" i="1" s="1"/>
  <c r="L37" i="1"/>
  <c r="M37" i="1" s="1"/>
  <c r="L33" i="1"/>
  <c r="M33" i="1" s="1"/>
  <c r="L50" i="1"/>
  <c r="M50" i="1" s="1"/>
  <c r="L46" i="1"/>
  <c r="M46" i="1" s="1"/>
  <c r="L42" i="1"/>
  <c r="M42" i="1" s="1"/>
  <c r="L35" i="1"/>
  <c r="M35" i="1" s="1"/>
  <c r="L31" i="1"/>
  <c r="M31" i="1" s="1"/>
  <c r="L28" i="1"/>
  <c r="M28" i="1" s="1"/>
  <c r="L45" i="1"/>
  <c r="M45" i="1" s="1"/>
  <c r="N45" i="1" s="1"/>
  <c r="L32" i="1"/>
  <c r="M32" i="1" s="1"/>
  <c r="N32" i="1" s="1"/>
  <c r="L51" i="1"/>
  <c r="L43" i="1"/>
  <c r="M43" i="1" s="1"/>
  <c r="N43" i="1" s="1"/>
  <c r="L25" i="1"/>
  <c r="M25" i="1" s="1"/>
  <c r="L18" i="1"/>
  <c r="M18" i="1" s="1"/>
  <c r="L11" i="1"/>
  <c r="M11" i="1" s="1"/>
  <c r="L49" i="1"/>
  <c r="M49" i="1" s="1"/>
  <c r="N49" i="1" s="1"/>
  <c r="L41" i="1"/>
  <c r="M41" i="1" s="1"/>
  <c r="N41" i="1" s="1"/>
  <c r="L36" i="1"/>
  <c r="M36" i="1" s="1"/>
  <c r="N36" i="1" s="1"/>
  <c r="L47" i="1"/>
  <c r="M47" i="1" s="1"/>
  <c r="N47" i="1" s="1"/>
  <c r="L39" i="1"/>
  <c r="M39" i="1" s="1"/>
  <c r="N39" i="1" s="1"/>
  <c r="L34" i="1"/>
  <c r="M34" i="1" s="1"/>
  <c r="N34" i="1" s="1"/>
  <c r="L29" i="1"/>
  <c r="M29" i="1" s="1"/>
  <c r="N29" i="1" s="1"/>
  <c r="L27" i="1"/>
  <c r="M27" i="1" s="1"/>
  <c r="L23" i="1"/>
  <c r="M23" i="1" s="1"/>
  <c r="L20" i="1"/>
  <c r="M20" i="1" s="1"/>
  <c r="L16" i="1"/>
  <c r="M16" i="1" s="1"/>
  <c r="N16" i="1" s="1"/>
  <c r="L13" i="1"/>
  <c r="M13" i="1" s="1"/>
  <c r="L15" i="1"/>
  <c r="M15" i="1" s="1"/>
  <c r="N15" i="1" s="1"/>
  <c r="H20" i="1"/>
  <c r="K20" i="1" s="1"/>
  <c r="H25" i="1"/>
  <c r="K25" i="1" s="1"/>
  <c r="L5" i="1"/>
  <c r="M5" i="1" s="1"/>
  <c r="L9" i="1"/>
  <c r="M9" i="1" s="1"/>
  <c r="N9" i="1" s="1"/>
  <c r="H6" i="1"/>
  <c r="K6" i="1" s="1"/>
  <c r="L8" i="1"/>
  <c r="M8" i="1" s="1"/>
  <c r="H10" i="1"/>
  <c r="K10" i="1" s="1"/>
  <c r="L12" i="1"/>
  <c r="M12" i="1" s="1"/>
  <c r="N12" i="1" s="1"/>
  <c r="L17" i="1"/>
  <c r="M17" i="1" s="1"/>
  <c r="N17" i="1" s="1"/>
  <c r="M26" i="1"/>
  <c r="N26" i="1" s="1"/>
  <c r="H27" i="1"/>
  <c r="K27" i="1" s="1"/>
  <c r="L19" i="1"/>
  <c r="M19" i="1" s="1"/>
  <c r="N19" i="1" s="1"/>
  <c r="L24" i="1"/>
  <c r="M24" i="1" s="1"/>
  <c r="N24" i="1" s="1"/>
  <c r="H31" i="1"/>
  <c r="K31" i="1" s="1"/>
  <c r="H44" i="1"/>
  <c r="K44" i="1" s="1"/>
  <c r="M51" i="1"/>
  <c r="N51" i="1" s="1"/>
  <c r="C59" i="1"/>
  <c r="H28" i="1"/>
  <c r="K28" i="1" s="1"/>
  <c r="H33" i="1"/>
  <c r="K33" i="1" s="1"/>
  <c r="H46" i="1"/>
  <c r="K46" i="1" s="1"/>
  <c r="N46" i="1" s="1"/>
  <c r="H35" i="1"/>
  <c r="K35" i="1" s="1"/>
  <c r="H40" i="1"/>
  <c r="K40" i="1" s="1"/>
  <c r="N40" i="1" s="1"/>
  <c r="H48" i="1"/>
  <c r="K48" i="1" s="1"/>
  <c r="H37" i="1"/>
  <c r="K37" i="1" s="1"/>
  <c r="H42" i="1"/>
  <c r="K42" i="1" s="1"/>
  <c r="H50" i="1"/>
  <c r="K50" i="1" s="1"/>
  <c r="N50" i="1" s="1"/>
  <c r="N20" i="1" l="1"/>
  <c r="O20" i="1" s="1"/>
  <c r="N11" i="1"/>
  <c r="O11" i="1" s="1"/>
  <c r="N28" i="1"/>
  <c r="Q28" i="1" s="1"/>
  <c r="N10" i="1"/>
  <c r="Q10" i="1" s="1"/>
  <c r="N33" i="1"/>
  <c r="Q33" i="1" s="1"/>
  <c r="N25" i="1"/>
  <c r="Q25" i="1" s="1"/>
  <c r="N37" i="1"/>
  <c r="O37" i="1" s="1"/>
  <c r="N42" i="1"/>
  <c r="Q42" i="1" s="1"/>
  <c r="N44" i="1"/>
  <c r="O44" i="1" s="1"/>
  <c r="N35" i="1"/>
  <c r="Q35" i="1" s="1"/>
  <c r="N13" i="1"/>
  <c r="O13" i="1" s="1"/>
  <c r="N6" i="1"/>
  <c r="O6" i="1" s="1"/>
  <c r="N27" i="1"/>
  <c r="O27" i="1" s="1"/>
  <c r="N23" i="1"/>
  <c r="O23" i="1" s="1"/>
  <c r="N48" i="1"/>
  <c r="Q48" i="1" s="1"/>
  <c r="N31" i="1"/>
  <c r="O31" i="1" s="1"/>
  <c r="N18" i="1"/>
  <c r="O18" i="1" s="1"/>
  <c r="N8" i="1"/>
  <c r="Q8" i="1" s="1"/>
  <c r="Q41" i="1"/>
  <c r="O41" i="1"/>
  <c r="O28" i="1"/>
  <c r="Q19" i="1"/>
  <c r="O19" i="1"/>
  <c r="O24" i="1"/>
  <c r="Q24" i="1"/>
  <c r="O50" i="1"/>
  <c r="Q50" i="1"/>
  <c r="Q46" i="1"/>
  <c r="O46" i="1"/>
  <c r="Q27" i="1"/>
  <c r="Q12" i="1"/>
  <c r="O12" i="1"/>
  <c r="Q9" i="1"/>
  <c r="O9" i="1"/>
  <c r="O43" i="1"/>
  <c r="Q43" i="1"/>
  <c r="Q49" i="1"/>
  <c r="O49" i="1"/>
  <c r="Q26" i="1"/>
  <c r="O26" i="1"/>
  <c r="M52" i="1"/>
  <c r="N5" i="1"/>
  <c r="Q45" i="1"/>
  <c r="O45" i="1"/>
  <c r="Q31" i="1"/>
  <c r="Q18" i="1"/>
  <c r="Q40" i="1"/>
  <c r="O40" i="1"/>
  <c r="O51" i="1"/>
  <c r="Q51" i="1"/>
  <c r="Q15" i="1"/>
  <c r="O15" i="1"/>
  <c r="O16" i="1"/>
  <c r="Q16" i="1"/>
  <c r="O29" i="1"/>
  <c r="Q29" i="1"/>
  <c r="O36" i="1"/>
  <c r="Q36" i="1"/>
  <c r="O32" i="1"/>
  <c r="Q32" i="1"/>
  <c r="O7" i="1"/>
  <c r="Q7" i="1"/>
  <c r="O17" i="1"/>
  <c r="Q17" i="1"/>
  <c r="Q20" i="1"/>
  <c r="Q34" i="1"/>
  <c r="O34" i="1"/>
  <c r="O47" i="1"/>
  <c r="Q47" i="1"/>
  <c r="O21" i="1"/>
  <c r="Q21" i="1"/>
  <c r="O39" i="1"/>
  <c r="Q39" i="1"/>
  <c r="K52" i="1"/>
  <c r="F60" i="1" s="1"/>
  <c r="Q44" i="1" l="1"/>
  <c r="R44" i="1" s="1"/>
  <c r="O33" i="1"/>
  <c r="O25" i="1"/>
  <c r="Q11" i="1"/>
  <c r="S11" i="1" s="1"/>
  <c r="U11" i="1" s="1"/>
  <c r="V11" i="1" s="1"/>
  <c r="W11" i="1" s="1"/>
  <c r="X11" i="1" s="1"/>
  <c r="O42" i="1"/>
  <c r="O10" i="1"/>
  <c r="Q6" i="1"/>
  <c r="O35" i="1"/>
  <c r="Q13" i="1"/>
  <c r="S13" i="1" s="1"/>
  <c r="U13" i="1" s="1"/>
  <c r="V13" i="1" s="1"/>
  <c r="W13" i="1" s="1"/>
  <c r="X13" i="1" s="1"/>
  <c r="F61" i="1"/>
  <c r="C61" i="1" s="1"/>
  <c r="O8" i="1"/>
  <c r="Q23" i="1"/>
  <c r="R23" i="1" s="1"/>
  <c r="Q37" i="1"/>
  <c r="S37" i="1" s="1"/>
  <c r="U37" i="1" s="1"/>
  <c r="V37" i="1" s="1"/>
  <c r="W37" i="1" s="1"/>
  <c r="X37" i="1" s="1"/>
  <c r="O48" i="1"/>
  <c r="R35" i="1"/>
  <c r="S35" i="1"/>
  <c r="U35" i="1" s="1"/>
  <c r="V35" i="1" s="1"/>
  <c r="W35" i="1" s="1"/>
  <c r="X35" i="1" s="1"/>
  <c r="R13" i="1"/>
  <c r="R20" i="1"/>
  <c r="S20" i="1"/>
  <c r="U20" i="1" s="1"/>
  <c r="V20" i="1" s="1"/>
  <c r="W20" i="1" s="1"/>
  <c r="X20" i="1" s="1"/>
  <c r="S15" i="1"/>
  <c r="U15" i="1" s="1"/>
  <c r="V15" i="1" s="1"/>
  <c r="W15" i="1" s="1"/>
  <c r="X15" i="1" s="1"/>
  <c r="R15" i="1"/>
  <c r="S44" i="1"/>
  <c r="U44" i="1" s="1"/>
  <c r="V44" i="1" s="1"/>
  <c r="W44" i="1" s="1"/>
  <c r="X44" i="1" s="1"/>
  <c r="S7" i="1"/>
  <c r="U7" i="1" s="1"/>
  <c r="V7" i="1" s="1"/>
  <c r="W7" i="1" s="1"/>
  <c r="X7" i="1" s="1"/>
  <c r="R7" i="1"/>
  <c r="S36" i="1"/>
  <c r="U36" i="1" s="1"/>
  <c r="V36" i="1" s="1"/>
  <c r="W36" i="1" s="1"/>
  <c r="X36" i="1" s="1"/>
  <c r="R36" i="1"/>
  <c r="R16" i="1"/>
  <c r="S16" i="1"/>
  <c r="U16" i="1" s="1"/>
  <c r="V16" i="1" s="1"/>
  <c r="W16" i="1" s="1"/>
  <c r="X16" i="1" s="1"/>
  <c r="R42" i="1"/>
  <c r="S42" i="1"/>
  <c r="U42" i="1" s="1"/>
  <c r="V42" i="1" s="1"/>
  <c r="W42" i="1" s="1"/>
  <c r="X42" i="1" s="1"/>
  <c r="Q5" i="1"/>
  <c r="O5" i="1"/>
  <c r="S24" i="1"/>
  <c r="U24" i="1" s="1"/>
  <c r="V24" i="1" s="1"/>
  <c r="W24" i="1" s="1"/>
  <c r="X24" i="1" s="1"/>
  <c r="R24" i="1"/>
  <c r="S49" i="1"/>
  <c r="U49" i="1" s="1"/>
  <c r="V49" i="1" s="1"/>
  <c r="W49" i="1" s="1"/>
  <c r="X49" i="1" s="1"/>
  <c r="R49" i="1"/>
  <c r="S12" i="1"/>
  <c r="U12" i="1" s="1"/>
  <c r="V12" i="1" s="1"/>
  <c r="W12" i="1" s="1"/>
  <c r="X12" i="1" s="1"/>
  <c r="R12" i="1"/>
  <c r="R46" i="1"/>
  <c r="S46" i="1"/>
  <c r="U46" i="1" s="1"/>
  <c r="V46" i="1" s="1"/>
  <c r="W46" i="1" s="1"/>
  <c r="X46" i="1" s="1"/>
  <c r="S19" i="1"/>
  <c r="U19" i="1" s="1"/>
  <c r="V19" i="1" s="1"/>
  <c r="W19" i="1" s="1"/>
  <c r="X19" i="1" s="1"/>
  <c r="R19" i="1"/>
  <c r="R48" i="1"/>
  <c r="S48" i="1"/>
  <c r="U48" i="1" s="1"/>
  <c r="V48" i="1" s="1"/>
  <c r="W48" i="1" s="1"/>
  <c r="X48" i="1" s="1"/>
  <c r="S34" i="1"/>
  <c r="U34" i="1" s="1"/>
  <c r="V34" i="1" s="1"/>
  <c r="W34" i="1" s="1"/>
  <c r="X34" i="1" s="1"/>
  <c r="R34" i="1"/>
  <c r="R25" i="1"/>
  <c r="S25" i="1"/>
  <c r="U25" i="1" s="1"/>
  <c r="V25" i="1" s="1"/>
  <c r="W25" i="1" s="1"/>
  <c r="X25" i="1" s="1"/>
  <c r="R40" i="1"/>
  <c r="S40" i="1"/>
  <c r="U40" i="1" s="1"/>
  <c r="V40" i="1" s="1"/>
  <c r="W40" i="1" s="1"/>
  <c r="X40" i="1" s="1"/>
  <c r="S10" i="1"/>
  <c r="U10" i="1" s="1"/>
  <c r="V10" i="1" s="1"/>
  <c r="W10" i="1" s="1"/>
  <c r="X10" i="1" s="1"/>
  <c r="R10" i="1"/>
  <c r="S45" i="1"/>
  <c r="U45" i="1" s="1"/>
  <c r="V45" i="1" s="1"/>
  <c r="W45" i="1" s="1"/>
  <c r="X45" i="1" s="1"/>
  <c r="R45" i="1"/>
  <c r="C60" i="1"/>
  <c r="S39" i="1"/>
  <c r="U39" i="1" s="1"/>
  <c r="V39" i="1" s="1"/>
  <c r="W39" i="1" s="1"/>
  <c r="X39" i="1" s="1"/>
  <c r="R39" i="1"/>
  <c r="S21" i="1"/>
  <c r="U21" i="1" s="1"/>
  <c r="V21" i="1" s="1"/>
  <c r="W21" i="1" s="1"/>
  <c r="X21" i="1" s="1"/>
  <c r="R21" i="1"/>
  <c r="S47" i="1"/>
  <c r="U47" i="1" s="1"/>
  <c r="V47" i="1" s="1"/>
  <c r="W47" i="1" s="1"/>
  <c r="X47" i="1" s="1"/>
  <c r="R47" i="1"/>
  <c r="S17" i="1"/>
  <c r="U17" i="1" s="1"/>
  <c r="V17" i="1" s="1"/>
  <c r="W17" i="1" s="1"/>
  <c r="X17" i="1" s="1"/>
  <c r="R17" i="1"/>
  <c r="S32" i="1"/>
  <c r="U32" i="1" s="1"/>
  <c r="V32" i="1" s="1"/>
  <c r="W32" i="1" s="1"/>
  <c r="X32" i="1" s="1"/>
  <c r="R32" i="1"/>
  <c r="S29" i="1"/>
  <c r="U29" i="1" s="1"/>
  <c r="V29" i="1" s="1"/>
  <c r="W29" i="1" s="1"/>
  <c r="X29" i="1" s="1"/>
  <c r="R29" i="1"/>
  <c r="S51" i="1"/>
  <c r="U51" i="1" s="1"/>
  <c r="V51" i="1" s="1"/>
  <c r="W51" i="1" s="1"/>
  <c r="X51" i="1" s="1"/>
  <c r="R51" i="1"/>
  <c r="R18" i="1"/>
  <c r="S18" i="1"/>
  <c r="U18" i="1" s="1"/>
  <c r="V18" i="1" s="1"/>
  <c r="W18" i="1" s="1"/>
  <c r="X18" i="1" s="1"/>
  <c r="R31" i="1"/>
  <c r="S31" i="1"/>
  <c r="U31" i="1" s="1"/>
  <c r="V31" i="1" s="1"/>
  <c r="W31" i="1" s="1"/>
  <c r="X31" i="1" s="1"/>
  <c r="S8" i="1"/>
  <c r="U8" i="1" s="1"/>
  <c r="V8" i="1" s="1"/>
  <c r="W8" i="1" s="1"/>
  <c r="X8" i="1" s="1"/>
  <c r="R8" i="1"/>
  <c r="S43" i="1"/>
  <c r="U43" i="1" s="1"/>
  <c r="V43" i="1" s="1"/>
  <c r="W43" i="1" s="1"/>
  <c r="X43" i="1" s="1"/>
  <c r="R43" i="1"/>
  <c r="S27" i="1"/>
  <c r="U27" i="1" s="1"/>
  <c r="V27" i="1" s="1"/>
  <c r="W27" i="1" s="1"/>
  <c r="X27" i="1" s="1"/>
  <c r="R27" i="1"/>
  <c r="R50" i="1"/>
  <c r="S50" i="1"/>
  <c r="U50" i="1" s="1"/>
  <c r="V50" i="1" s="1"/>
  <c r="W50" i="1" s="1"/>
  <c r="X50" i="1" s="1"/>
  <c r="R6" i="1"/>
  <c r="S6" i="1"/>
  <c r="U6" i="1" s="1"/>
  <c r="V6" i="1" s="1"/>
  <c r="W6" i="1" s="1"/>
  <c r="X6" i="1" s="1"/>
  <c r="R33" i="1"/>
  <c r="S33" i="1"/>
  <c r="U33" i="1" s="1"/>
  <c r="V33" i="1" s="1"/>
  <c r="W33" i="1" s="1"/>
  <c r="X33" i="1" s="1"/>
  <c r="S26" i="1"/>
  <c r="U26" i="1" s="1"/>
  <c r="V26" i="1" s="1"/>
  <c r="W26" i="1" s="1"/>
  <c r="X26" i="1" s="1"/>
  <c r="R26" i="1"/>
  <c r="R9" i="1"/>
  <c r="S9" i="1"/>
  <c r="U9" i="1" s="1"/>
  <c r="V9" i="1" s="1"/>
  <c r="W9" i="1" s="1"/>
  <c r="X9" i="1" s="1"/>
  <c r="R28" i="1"/>
  <c r="S28" i="1"/>
  <c r="U28" i="1" s="1"/>
  <c r="V28" i="1" s="1"/>
  <c r="W28" i="1" s="1"/>
  <c r="X28" i="1" s="1"/>
  <c r="S41" i="1"/>
  <c r="U41" i="1" s="1"/>
  <c r="V41" i="1" s="1"/>
  <c r="W41" i="1" s="1"/>
  <c r="X41" i="1" s="1"/>
  <c r="R41" i="1"/>
  <c r="R11" i="1" l="1"/>
  <c r="R37" i="1"/>
  <c r="O53" i="1"/>
  <c r="S23" i="1"/>
  <c r="U23" i="1" s="1"/>
  <c r="V23" i="1" s="1"/>
  <c r="W23" i="1" s="1"/>
  <c r="X23" i="1" s="1"/>
  <c r="C62" i="1"/>
  <c r="Q52" i="1"/>
  <c r="R5" i="1"/>
  <c r="S5" i="1"/>
  <c r="U5" i="1" s="1"/>
  <c r="V5" i="1" s="1"/>
  <c r="W5" i="1" s="1"/>
  <c r="X5" i="1" s="1"/>
  <c r="X53" i="1" s="1"/>
  <c r="C65" i="1" l="1"/>
  <c r="XFD65" i="1" s="1"/>
  <c r="R53" i="1"/>
  <c r="Q53" i="1"/>
  <c r="Q54" i="1" s="1"/>
  <c r="C63" i="1"/>
  <c r="C67" i="1" l="1"/>
  <c r="C66" i="1" s="1"/>
</calcChain>
</file>

<file path=xl/sharedStrings.xml><?xml version="1.0" encoding="utf-8"?>
<sst xmlns="http://schemas.openxmlformats.org/spreadsheetml/2006/main" count="213" uniqueCount="126">
  <si>
    <t>Line
Number</t>
  </si>
  <si>
    <t>Item Name</t>
  </si>
  <si>
    <t>Description</t>
  </si>
  <si>
    <t>Quantity</t>
  </si>
  <si>
    <r>
      <t xml:space="preserve">Transfer Price to ESL after GST (if Handcarried)
</t>
    </r>
    <r>
      <rPr>
        <b/>
        <sz val="8"/>
        <color rgb="FFFF0000"/>
        <rFont val="Arial"/>
        <family val="2"/>
      </rPr>
      <t>Not required for LC</t>
    </r>
  </si>
  <si>
    <t>Customs Accessment Value befor Customs Duty</t>
  </si>
  <si>
    <t>H.S. CODE</t>
  </si>
  <si>
    <t>Customs Duty (TTI)
CD, SD, ATV Etc</t>
  </si>
  <si>
    <t>DUTY PAYABLE</t>
  </si>
  <si>
    <t>Freight (1~5%)
Insurance (~2%), 
 LC COF (~5%)  
EXW to FOB Logistics (~ 1%)
C&amp;F Agent (1~2%), 
Local Transport (~1%) 
and Others Financial Exposures/Speed Money for customs (1~2%)</t>
  </si>
  <si>
    <r>
      <t xml:space="preserve">Landed cost at ESL warehouse/ UNIT 
</t>
    </r>
    <r>
      <rPr>
        <b/>
        <sz val="8"/>
        <color indexed="10"/>
        <rFont val="Arial"/>
        <family val="2"/>
      </rPr>
      <t>(Unit Cost of Product/Service Sourced Locally)</t>
    </r>
  </si>
  <si>
    <t>Total Landed Cost</t>
  </si>
  <si>
    <t>Markup
(ESL+Connectivity)</t>
  </si>
  <si>
    <t>ESL Net price</t>
  </si>
  <si>
    <t>Total ESL Net Price</t>
  </si>
  <si>
    <t>FINANCIAL LOADINGS on ESL NET (For Tender/BID)</t>
  </si>
  <si>
    <t xml:space="preserve">Others Installation/Service/7/24/4-SLA/AMC </t>
  </si>
  <si>
    <t>Unit Price Without VAT and TAX</t>
  </si>
  <si>
    <t>Unit Price (With VAT + TAX) (This VAT/AIT will be deducted by customer from bill paid as source)</t>
  </si>
  <si>
    <t>%</t>
  </si>
  <si>
    <t>BDT</t>
  </si>
  <si>
    <t>(DIRECT INPUT AS TAKA)</t>
  </si>
  <si>
    <t>Unit Price</t>
  </si>
  <si>
    <t>Total Price</t>
  </si>
  <si>
    <t>10% BG for 3 years -&gt;</t>
  </si>
  <si>
    <t>AIT (TAX) -&gt;</t>
  </si>
  <si>
    <t>EXCHANGE RATE -&gt;</t>
  </si>
  <si>
    <t>MISC/SpeedMoney -&gt;</t>
  </si>
  <si>
    <t>VAT -&gt;</t>
  </si>
  <si>
    <t>681844-B21</t>
  </si>
  <si>
    <t>HP BLc7000 CTO 3 IN LCD Plat Enclosure</t>
  </si>
  <si>
    <t>8471.49.00</t>
  </si>
  <si>
    <t>638526-B21</t>
  </si>
  <si>
    <t>HP BLc VC Flex-10/10D Module Opt</t>
  </si>
  <si>
    <t>453154-B21</t>
  </si>
  <si>
    <t>HP BLc VC 1G SFP RJ45 Transceiver</t>
  </si>
  <si>
    <t>455883-B21</t>
  </si>
  <si>
    <t>HP BLc 10G SFP+ SR Transceiver</t>
  </si>
  <si>
    <t>517521-B21</t>
  </si>
  <si>
    <t>HP 6X 2400W Plat Ht Plg FIO Pwr Sply Kit</t>
  </si>
  <si>
    <t>456204-B21</t>
  </si>
  <si>
    <t>HP BLc7000 DDR2 Encl Mgmt Option</t>
  </si>
  <si>
    <t>413379-B21</t>
  </si>
  <si>
    <t>HP BLc7000 1 PH FIO Power Module Opt</t>
  </si>
  <si>
    <t>517520-B21</t>
  </si>
  <si>
    <t>HP BLc 6X Active Cool 200 FIO Fan Opt</t>
  </si>
  <si>
    <t>252663-B33</t>
  </si>
  <si>
    <t>HP 32A HV Core Only Modular Power Distribution Unit</t>
  </si>
  <si>
    <t/>
  </si>
  <si>
    <t>SubTotal</t>
  </si>
  <si>
    <t>727021-B21</t>
  </si>
  <si>
    <t>HP BL460c Gen9 10Gb/20Gb FLB CTO Blade</t>
  </si>
  <si>
    <t>726995-L21</t>
  </si>
  <si>
    <t>HP BL460c Gen9 E5-2620v3 FIO Kit</t>
  </si>
  <si>
    <t>726995-B21</t>
  </si>
  <si>
    <t>HP BL460c Gen9 E5-2620v3 Kit</t>
  </si>
  <si>
    <t>759934-B21</t>
  </si>
  <si>
    <t>HP 8GB 2Rx8 PC4-2133P-R Kit</t>
  </si>
  <si>
    <t>652583-B21</t>
  </si>
  <si>
    <t>HP 600GB 6G SAS 10K 2.5in SC ENT HDD</t>
  </si>
  <si>
    <t>766491-B21</t>
  </si>
  <si>
    <t>HP FlexFabric 10Gb 2P 536FLB FIO Adptr</t>
  </si>
  <si>
    <t>749975-B21</t>
  </si>
  <si>
    <t>HP Smart Array P246br/1G FIO Controller</t>
  </si>
  <si>
    <t>726719-B21</t>
  </si>
  <si>
    <t>HP 16GB 2Rx4 PC4-2133P-R Kit</t>
  </si>
  <si>
    <t>V32-PWR-15</t>
  </si>
  <si>
    <t>2 C13 PWRCRD WITH IN6SA3 PLUGS 250V 10A</t>
  </si>
  <si>
    <t>8471.70.00</t>
  </si>
  <si>
    <t>V32D12AN5QT12</t>
  </si>
  <si>
    <t>VNXE3200;2XSP DPE;25X2.5 DS;12X600GB 15K</t>
  </si>
  <si>
    <t>W-BASHW-001</t>
  </si>
  <si>
    <t>BASIC HARDWARE WARRANTY</t>
  </si>
  <si>
    <t>WU-PREHWE-02</t>
  </si>
  <si>
    <t>PREMIUM HW SUPPORT-WARR UPG</t>
  </si>
  <si>
    <t>458-000-868</t>
  </si>
  <si>
    <t>VNXE3200 REMOTE PROTECTION=IC</t>
  </si>
  <si>
    <t>M-PRESWE-002</t>
  </si>
  <si>
    <t>PREMIUM SW SUPPORT</t>
  </si>
  <si>
    <t>458-000-402</t>
  </si>
  <si>
    <t>VNXE3200 FAST SUITE=IC</t>
  </si>
  <si>
    <t>458-000-400</t>
  </si>
  <si>
    <t>VNXE3200 BASE DUAL SP ECOSYS=IC</t>
  </si>
  <si>
    <t>458-001-360</t>
  </si>
  <si>
    <t>VIRTUAL RPA FOR VNXE3200=IB</t>
  </si>
  <si>
    <t>458-001-122</t>
  </si>
  <si>
    <t>VNXE3200 RP/SE PRODUCT=IC</t>
  </si>
  <si>
    <t>458-001-361</t>
  </si>
  <si>
    <t>VNXE3200 RP4VMS=IB</t>
  </si>
  <si>
    <t>Sub Total</t>
  </si>
  <si>
    <t>Product Cost (EXW)</t>
  </si>
  <si>
    <t>Import Duty on CIF</t>
  </si>
  <si>
    <t>Logistics &amp; FC</t>
  </si>
  <si>
    <t>Landed Price</t>
  </si>
  <si>
    <t>Sales VAT/AIT (4.5+5)%</t>
  </si>
  <si>
    <t>ESL or CS 50% of Margin</t>
  </si>
  <si>
    <t>Find below Dimension for Hp inventory.</t>
  </si>
  <si>
    <t>Qty</t>
  </si>
  <si>
    <t>Dim</t>
  </si>
  <si>
    <t>TotWt</t>
  </si>
  <si>
    <t>M3</t>
  </si>
  <si>
    <t>tM3</t>
  </si>
  <si>
    <t>Hp C7000 – 4 nos</t>
  </si>
  <si>
    <t>Blade Enclosure</t>
  </si>
  <si>
    <t>1013*607*759</t>
  </si>
  <si>
    <t>Blades</t>
  </si>
  <si>
    <t>181*56*518</t>
  </si>
  <si>
    <t>PDU</t>
  </si>
  <si>
    <t>445*30*198</t>
  </si>
  <si>
    <t>EMC</t>
  </si>
  <si>
    <t>57*43*71</t>
  </si>
  <si>
    <t>1048*1093*1804</t>
  </si>
  <si>
    <t>Hp C7000 PDU – 2 numbers for Each C7000 enclosure.</t>
  </si>
  <si>
    <t>Hp BL460c Gen9 server - 53 numbers.</t>
  </si>
  <si>
    <t>Find below dimension &amp; weight for EMC storage.</t>
  </si>
  <si>
    <t>DIMS: 57*43*71</t>
  </si>
  <si>
    <t>Gross Weight : 30 Kgs</t>
  </si>
  <si>
    <t>UNIT PRICE INCLUDING VAT (ROUNDED)</t>
  </si>
  <si>
    <t>EMEM &amp; CS Service FEE</t>
  </si>
  <si>
    <t>NET PRICE</t>
  </si>
  <si>
    <t>Gross Total Price</t>
  </si>
  <si>
    <t>COST PRICE (in USD)</t>
  </si>
  <si>
    <t>Wt</t>
  </si>
  <si>
    <t>wtA</t>
  </si>
  <si>
    <t>Grand Total</t>
  </si>
  <si>
    <t>Misc charges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</si>
</sst>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8" formatCode="&quot;$&quot;#,##0.00_);[Red]\(&quot;$&quot;#,##0.0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$&quot;#,##0"/>
    <numFmt numFmtId="166" formatCode="0.0%"/>
    <numFmt numFmtId="167" formatCode="#.0"/>
    <numFmt numFmtId="168" formatCode="_(&quot;$&quot;* #,##0.00_);_(&quot;$&quot;* \(#,##0.00\);_(&quot;$&quot;* &quot;-&quot;_);_(@_)"/>
    <numFmt numFmtId="169" formatCode="0.000"/>
  </numFmts>
  <fonts count="31" x14ac:knownFonts="1">
    <font>
      <sz val="11"/>
      <color rgb="FF000000"/>
      <name val="Calibri"/>
      <family val="2"/>
      <scheme val="minor"/>
    </font>
    <font>
      <b/>
      <sz val="8"/>
      <color indexed="8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b/>
      <sz val="8"/>
      <color indexed="10"/>
      <name val="Arial"/>
      <family val="2"/>
    </font>
    <font>
      <b/>
      <sz val="8"/>
      <color indexed="62"/>
      <name val="Arial"/>
      <family val="2"/>
    </font>
    <font>
      <sz val="8"/>
      <color indexed="8"/>
      <name val="Arial"/>
      <family val="2"/>
    </font>
    <font>
      <b/>
      <i/>
      <sz val="8"/>
      <color rgb="FFFF0000"/>
      <name val="Arial"/>
      <family val="2"/>
    </font>
    <font>
      <b/>
      <sz val="8"/>
      <color indexed="56"/>
      <name val="Arial"/>
      <family val="2"/>
    </font>
    <font>
      <b/>
      <i/>
      <sz val="8"/>
      <name val="Arial"/>
      <family val="2"/>
    </font>
    <font>
      <sz val="8"/>
      <name val="Arial"/>
      <family val="2"/>
    </font>
    <font>
      <sz val="8"/>
      <color indexed="10"/>
      <name val="Arial"/>
      <family val="2"/>
    </font>
    <font>
      <b/>
      <sz val="9"/>
      <name val="Helvetica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sz val="8"/>
      <color rgb="FF002060"/>
      <name val="Arial"/>
      <family val="2"/>
    </font>
    <font>
      <sz val="8"/>
      <color indexed="62"/>
      <name val="Arial"/>
      <family val="2"/>
    </font>
    <font>
      <sz val="9"/>
      <name val="Helvetica"/>
    </font>
    <font>
      <b/>
      <sz val="11"/>
      <color rgb="FF000000"/>
      <name val="Calibri"/>
      <family val="2"/>
    </font>
    <font>
      <sz val="8"/>
      <color rgb="FF000000"/>
      <name val="Arial"/>
      <family val="2"/>
    </font>
    <font>
      <b/>
      <sz val="9"/>
      <color indexed="12"/>
      <name val="Helvetica"/>
    </font>
    <font>
      <b/>
      <sz val="10"/>
      <color rgb="FF0033CC"/>
      <name val="Arial"/>
      <family val="2"/>
    </font>
    <font>
      <sz val="8"/>
      <color rgb="FFFF0000"/>
      <name val="Arial"/>
      <family val="2"/>
    </font>
    <font>
      <b/>
      <sz val="10"/>
      <color rgb="FF000000"/>
      <name val="Trebuchet MS"/>
      <family val="2"/>
    </font>
    <font>
      <sz val="10"/>
      <color rgb="FF000000"/>
      <name val="Trebuchet MS"/>
      <family val="2"/>
    </font>
    <font>
      <sz val="11"/>
      <color rgb="FF1F497D"/>
      <name val="Calibri"/>
      <family val="2"/>
      <scheme val="minor"/>
    </font>
    <font>
      <b/>
      <sz val="14"/>
      <color rgb="FF000000"/>
      <name val="Calibri"/>
      <family val="2"/>
      <scheme val="minor"/>
    </font>
    <font>
      <i/>
      <sz val="8"/>
      <color indexed="8"/>
      <name val="Arial"/>
      <family val="2"/>
    </font>
    <font>
      <b/>
      <sz val="11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8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22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20">
    <xf numFmtId="0" fontId="0" fillId="0" borderId="0" xfId="0"/>
    <xf numFmtId="42" fontId="4" fillId="0" borderId="1" xfId="3" applyNumberFormat="1" applyFont="1" applyFill="1" applyBorder="1" applyAlignment="1">
      <alignment horizontal="center" vertical="top" wrapText="1"/>
    </xf>
    <xf numFmtId="0" fontId="4" fillId="0" borderId="1" xfId="3" applyFont="1" applyFill="1" applyBorder="1" applyAlignment="1">
      <alignment horizontal="center" vertical="top" wrapText="1"/>
    </xf>
    <xf numFmtId="0" fontId="4" fillId="0" borderId="1" xfId="3" applyFont="1" applyFill="1" applyBorder="1" applyAlignment="1">
      <alignment horizontal="center" vertical="top" wrapText="1" shrinkToFit="1"/>
    </xf>
    <xf numFmtId="0" fontId="4" fillId="3" borderId="1" xfId="3" applyFont="1" applyFill="1" applyBorder="1" applyAlignment="1">
      <alignment horizontal="center" vertical="top" wrapText="1" shrinkToFit="1"/>
    </xf>
    <xf numFmtId="0" fontId="4" fillId="0" borderId="1" xfId="3" applyFont="1" applyFill="1" applyBorder="1" applyAlignment="1" applyProtection="1">
      <alignment horizontal="center" vertical="top" wrapText="1" shrinkToFit="1"/>
      <protection locked="0"/>
    </xf>
    <xf numFmtId="0" fontId="7" fillId="4" borderId="1" xfId="3" applyFont="1" applyFill="1" applyBorder="1" applyAlignment="1" applyProtection="1">
      <alignment horizontal="centerContinuous" vertical="top" wrapText="1" shrinkToFit="1"/>
      <protection locked="0"/>
    </xf>
    <xf numFmtId="0" fontId="7" fillId="4" borderId="1" xfId="3" applyFont="1" applyFill="1" applyBorder="1" applyAlignment="1" applyProtection="1">
      <alignment horizontal="centerContinuous" vertical="top" wrapText="1"/>
      <protection locked="0"/>
    </xf>
    <xf numFmtId="0" fontId="8" fillId="0" borderId="0" xfId="0" applyFont="1"/>
    <xf numFmtId="10" fontId="6" fillId="5" borderId="1" xfId="4" applyNumberFormat="1" applyFont="1" applyFill="1" applyBorder="1" applyAlignment="1">
      <alignment horizontal="center" vertical="top" wrapText="1"/>
    </xf>
    <xf numFmtId="165" fontId="9" fillId="0" borderId="1" xfId="3" applyNumberFormat="1" applyFont="1" applyFill="1" applyBorder="1" applyAlignment="1">
      <alignment horizontal="center" vertical="top" wrapText="1"/>
    </xf>
    <xf numFmtId="165" fontId="4" fillId="0" borderId="1" xfId="3" applyNumberFormat="1" applyFont="1" applyFill="1" applyBorder="1" applyAlignment="1">
      <alignment horizontal="center" vertical="top" wrapText="1"/>
    </xf>
    <xf numFmtId="10" fontId="6" fillId="5" borderId="1" xfId="2" applyNumberFormat="1" applyFont="1" applyFill="1" applyBorder="1" applyAlignment="1">
      <alignment horizontal="center" vertical="top" wrapText="1"/>
    </xf>
    <xf numFmtId="9" fontId="6" fillId="5" borderId="1" xfId="2" applyFont="1" applyFill="1" applyBorder="1" applyAlignment="1">
      <alignment horizontal="center" vertical="top" wrapText="1"/>
    </xf>
    <xf numFmtId="166" fontId="6" fillId="5" borderId="1" xfId="4" applyNumberFormat="1" applyFont="1" applyFill="1" applyBorder="1" applyAlignment="1">
      <alignment horizontal="center" vertical="top" wrapText="1"/>
    </xf>
    <xf numFmtId="3" fontId="4" fillId="0" borderId="1" xfId="3" applyNumberFormat="1" applyFont="1" applyFill="1" applyBorder="1" applyAlignment="1">
      <alignment horizontal="center" vertical="top" wrapText="1"/>
    </xf>
    <xf numFmtId="0" fontId="10" fillId="0" borderId="1" xfId="3" applyFont="1" applyFill="1" applyBorder="1" applyAlignment="1" applyProtection="1">
      <alignment horizontal="center" vertical="top" wrapText="1" shrinkToFit="1"/>
      <protection locked="0"/>
    </xf>
    <xf numFmtId="0" fontId="11" fillId="0" borderId="1" xfId="3" applyFont="1" applyFill="1" applyBorder="1" applyAlignment="1" applyProtection="1">
      <alignment horizontal="center" vertical="top" wrapText="1" shrinkToFit="1"/>
      <protection locked="0"/>
    </xf>
    <xf numFmtId="0" fontId="7" fillId="4" borderId="1" xfId="3" applyFont="1" applyFill="1" applyBorder="1" applyAlignment="1" applyProtection="1">
      <alignment horizontal="center" vertical="top" wrapText="1" shrinkToFit="1"/>
      <protection locked="0"/>
    </xf>
    <xf numFmtId="0" fontId="7" fillId="4" borderId="1" xfId="3" applyFont="1" applyFill="1" applyBorder="1" applyAlignment="1" applyProtection="1">
      <alignment horizontal="center" vertical="top" wrapText="1"/>
      <protection locked="0"/>
    </xf>
    <xf numFmtId="0" fontId="8" fillId="2" borderId="1" xfId="0" applyFont="1" applyFill="1" applyBorder="1" applyAlignment="1">
      <alignment horizontal="center" vertical="top" wrapText="1"/>
    </xf>
    <xf numFmtId="164" fontId="8" fillId="2" borderId="1" xfId="1" applyNumberFormat="1" applyFont="1" applyFill="1" applyBorder="1" applyAlignment="1">
      <alignment horizontal="center" vertical="top" wrapText="1"/>
    </xf>
    <xf numFmtId="42" fontId="12" fillId="6" borderId="1" xfId="3" applyNumberFormat="1" applyFont="1" applyFill="1" applyBorder="1" applyAlignment="1">
      <alignment horizontal="center" vertical="top" wrapText="1"/>
    </xf>
    <xf numFmtId="0" fontId="12" fillId="6" borderId="1" xfId="3" applyFont="1" applyFill="1" applyBorder="1" applyAlignment="1">
      <alignment horizontal="center" vertical="top"/>
    </xf>
    <xf numFmtId="0" fontId="12" fillId="6" borderId="1" xfId="3" applyFont="1" applyFill="1" applyBorder="1" applyAlignment="1">
      <alignment horizontal="center" vertical="top" wrapText="1"/>
    </xf>
    <xf numFmtId="10" fontId="13" fillId="6" borderId="1" xfId="4" applyNumberFormat="1" applyFont="1" applyFill="1" applyBorder="1" applyAlignment="1">
      <alignment horizontal="center" vertical="top" wrapText="1"/>
    </xf>
    <xf numFmtId="0" fontId="12" fillId="6" borderId="1" xfId="3" applyFont="1" applyFill="1" applyBorder="1" applyAlignment="1" applyProtection="1">
      <alignment horizontal="center" vertical="top" wrapText="1"/>
      <protection locked="0"/>
    </xf>
    <xf numFmtId="166" fontId="13" fillId="6" borderId="1" xfId="4" applyNumberFormat="1" applyFont="1" applyFill="1" applyBorder="1" applyAlignment="1">
      <alignment horizontal="center" vertical="top" wrapText="1"/>
    </xf>
    <xf numFmtId="0" fontId="12" fillId="4" borderId="1" xfId="3" applyFont="1" applyFill="1" applyBorder="1" applyAlignment="1" applyProtection="1">
      <alignment horizontal="center" vertical="top" wrapText="1"/>
      <protection locked="0"/>
    </xf>
    <xf numFmtId="0" fontId="8" fillId="2" borderId="2" xfId="0" applyFont="1" applyFill="1" applyBorder="1" applyAlignment="1">
      <alignment horizontal="center" vertical="top" wrapText="1"/>
    </xf>
    <xf numFmtId="164" fontId="8" fillId="2" borderId="2" xfId="1" applyNumberFormat="1" applyFont="1" applyFill="1" applyBorder="1" applyAlignment="1">
      <alignment horizontal="center" vertical="top" wrapText="1"/>
    </xf>
    <xf numFmtId="42" fontId="12" fillId="6" borderId="2" xfId="3" applyNumberFormat="1" applyFont="1" applyFill="1" applyBorder="1" applyAlignment="1">
      <alignment horizontal="center" vertical="top" wrapText="1"/>
    </xf>
    <xf numFmtId="2" fontId="13" fillId="6" borderId="1" xfId="4" applyNumberFormat="1" applyFont="1" applyFill="1" applyBorder="1" applyAlignment="1">
      <alignment horizontal="center" vertical="top" wrapText="1"/>
    </xf>
    <xf numFmtId="167" fontId="14" fillId="0" borderId="1" xfId="0" applyNumberFormat="1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164" fontId="15" fillId="0" borderId="1" xfId="1" applyNumberFormat="1" applyFont="1" applyBorder="1" applyAlignment="1">
      <alignment vertical="center"/>
    </xf>
    <xf numFmtId="8" fontId="16" fillId="0" borderId="1" xfId="0" applyNumberFormat="1" applyFont="1" applyBorder="1" applyAlignment="1">
      <alignment vertical="center"/>
    </xf>
    <xf numFmtId="168" fontId="12" fillId="5" borderId="1" xfId="3" applyNumberFormat="1" applyFont="1" applyFill="1" applyBorder="1" applyAlignment="1" applyProtection="1">
      <alignment horizontal="center" vertical="top" wrapText="1"/>
      <protection locked="0"/>
    </xf>
    <xf numFmtId="165" fontId="12" fillId="0" borderId="1" xfId="5" applyNumberFormat="1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center" vertical="top" wrapText="1"/>
    </xf>
    <xf numFmtId="9" fontId="12" fillId="0" borderId="1" xfId="2" applyFont="1" applyFill="1" applyBorder="1" applyAlignment="1">
      <alignment horizontal="center" vertical="top" wrapText="1"/>
    </xf>
    <xf numFmtId="42" fontId="12" fillId="5" borderId="1" xfId="3" applyNumberFormat="1" applyFont="1" applyFill="1" applyBorder="1" applyAlignment="1" applyProtection="1">
      <alignment horizontal="center" vertical="top" wrapText="1"/>
      <protection locked="0"/>
    </xf>
    <xf numFmtId="43" fontId="12" fillId="0" borderId="1" xfId="1" applyFont="1" applyFill="1" applyBorder="1" applyAlignment="1">
      <alignment horizontal="center" vertical="top" wrapText="1" shrinkToFit="1"/>
    </xf>
    <xf numFmtId="166" fontId="12" fillId="5" borderId="1" xfId="3" applyNumberFormat="1" applyFont="1" applyFill="1" applyBorder="1" applyAlignment="1">
      <alignment horizontal="center" vertical="top" wrapText="1"/>
    </xf>
    <xf numFmtId="164" fontId="8" fillId="0" borderId="1" xfId="1" applyNumberFormat="1" applyFont="1" applyFill="1" applyBorder="1" applyAlignment="1">
      <alignment horizontal="center" vertical="top" wrapText="1"/>
    </xf>
    <xf numFmtId="43" fontId="8" fillId="0" borderId="1" xfId="1" applyNumberFormat="1" applyFont="1" applyFill="1" applyBorder="1" applyAlignment="1">
      <alignment horizontal="center" vertical="top" wrapText="1"/>
    </xf>
    <xf numFmtId="43" fontId="12" fillId="0" borderId="1" xfId="1" applyNumberFormat="1" applyFont="1" applyFill="1" applyBorder="1" applyAlignment="1" applyProtection="1">
      <alignment horizontal="center" vertical="top" wrapText="1"/>
      <protection locked="0"/>
    </xf>
    <xf numFmtId="164" fontId="13" fillId="5" borderId="1" xfId="1" applyNumberFormat="1" applyFont="1" applyFill="1" applyBorder="1" applyAlignment="1" applyProtection="1">
      <alignment horizontal="center" vertical="top" wrapText="1"/>
      <protection locked="0"/>
    </xf>
    <xf numFmtId="164" fontId="18" fillId="4" borderId="1" xfId="6" applyNumberFormat="1" applyFont="1" applyFill="1" applyBorder="1" applyAlignment="1" applyProtection="1">
      <alignment horizontal="center" vertical="top" wrapText="1"/>
      <protection locked="0"/>
    </xf>
    <xf numFmtId="0" fontId="19" fillId="0" borderId="1" xfId="0" applyFont="1" applyBorder="1" applyAlignment="1">
      <alignment horizontal="left" vertical="center" wrapText="1" inden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164" fontId="14" fillId="0" borderId="1" xfId="1" applyNumberFormat="1" applyFont="1" applyBorder="1" applyAlignment="1">
      <alignment vertical="center" wrapText="1"/>
    </xf>
    <xf numFmtId="169" fontId="12" fillId="0" borderId="1" xfId="0" applyNumberFormat="1" applyFont="1" applyFill="1" applyBorder="1" applyAlignment="1">
      <alignment horizontal="center" vertical="top" wrapText="1"/>
    </xf>
    <xf numFmtId="0" fontId="21" fillId="0" borderId="1" xfId="0" applyFont="1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164" fontId="0" fillId="0" borderId="1" xfId="1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3" xfId="0" applyBorder="1"/>
    <xf numFmtId="164" fontId="0" fillId="0" borderId="3" xfId="1" applyNumberFormat="1" applyFont="1" applyBorder="1"/>
    <xf numFmtId="4" fontId="22" fillId="0" borderId="4" xfId="0" applyNumberFormat="1" applyFont="1" applyBorder="1" applyAlignment="1">
      <alignment horizontal="right" vertical="center" wrapText="1"/>
    </xf>
    <xf numFmtId="164" fontId="23" fillId="4" borderId="1" xfId="6" applyNumberFormat="1" applyFont="1" applyFill="1" applyBorder="1" applyAlignment="1" applyProtection="1">
      <alignment horizontal="center" vertical="top" wrapText="1"/>
      <protection locked="0"/>
    </xf>
    <xf numFmtId="164" fontId="8" fillId="0" borderId="0" xfId="1" applyNumberFormat="1" applyFont="1" applyAlignment="1">
      <alignment horizontal="center"/>
    </xf>
    <xf numFmtId="44" fontId="8" fillId="0" borderId="0" xfId="0" applyNumberFormat="1" applyFont="1"/>
    <xf numFmtId="43" fontId="8" fillId="0" borderId="0" xfId="0" applyNumberFormat="1" applyFont="1"/>
    <xf numFmtId="3" fontId="8" fillId="0" borderId="0" xfId="0" applyNumberFormat="1" applyFont="1"/>
    <xf numFmtId="166" fontId="8" fillId="0" borderId="0" xfId="2" applyNumberFormat="1" applyFont="1"/>
    <xf numFmtId="42" fontId="8" fillId="0" borderId="0" xfId="0" applyNumberFormat="1" applyFont="1"/>
    <xf numFmtId="2" fontId="8" fillId="0" borderId="0" xfId="0" applyNumberFormat="1" applyFont="1"/>
    <xf numFmtId="10" fontId="8" fillId="0" borderId="0" xfId="2" applyNumberFormat="1" applyFont="1"/>
    <xf numFmtId="10" fontId="8" fillId="0" borderId="0" xfId="0" applyNumberFormat="1" applyFont="1"/>
    <xf numFmtId="0" fontId="5" fillId="0" borderId="0" xfId="0" applyFont="1" applyAlignment="1">
      <alignment horizontal="right"/>
    </xf>
    <xf numFmtId="43" fontId="5" fillId="0" borderId="0" xfId="0" applyNumberFormat="1" applyFont="1"/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0" fillId="0" borderId="0" xfId="0" applyAlignment="1">
      <alignment vertical="center"/>
    </xf>
    <xf numFmtId="0" fontId="28" fillId="0" borderId="0" xfId="0" applyFont="1" applyAlignment="1">
      <alignment vertical="center"/>
    </xf>
    <xf numFmtId="10" fontId="12" fillId="0" borderId="1" xfId="2" applyNumberFormat="1" applyFont="1" applyFill="1" applyBorder="1" applyAlignment="1">
      <alignment horizontal="center" vertical="top" wrapText="1"/>
    </xf>
    <xf numFmtId="2" fontId="4" fillId="0" borderId="1" xfId="0" applyNumberFormat="1" applyFont="1" applyFill="1" applyBorder="1" applyAlignment="1">
      <alignment horizontal="center" vertical="top" wrapText="1"/>
    </xf>
    <xf numFmtId="2" fontId="12" fillId="0" borderId="1" xfId="0" applyNumberFormat="1" applyFont="1" applyFill="1" applyBorder="1" applyAlignment="1">
      <alignment horizontal="center" vertical="top" wrapText="1"/>
    </xf>
    <xf numFmtId="0" fontId="8" fillId="0" borderId="1" xfId="0" applyFont="1" applyBorder="1"/>
    <xf numFmtId="43" fontId="8" fillId="0" borderId="1" xfId="1" applyFont="1" applyBorder="1"/>
    <xf numFmtId="0" fontId="24" fillId="0" borderId="1" xfId="0" applyFont="1" applyBorder="1"/>
    <xf numFmtId="43" fontId="24" fillId="0" borderId="1" xfId="1" applyFont="1" applyBorder="1"/>
    <xf numFmtId="0" fontId="8" fillId="0" borderId="5" xfId="0" applyFont="1" applyBorder="1"/>
    <xf numFmtId="164" fontId="8" fillId="0" borderId="6" xfId="1" applyNumberFormat="1" applyFont="1" applyBorder="1" applyAlignment="1">
      <alignment horizontal="center"/>
    </xf>
    <xf numFmtId="2" fontId="24" fillId="0" borderId="7" xfId="0" applyNumberFormat="1" applyFont="1" applyBorder="1"/>
    <xf numFmtId="0" fontId="8" fillId="0" borderId="8" xfId="0" applyFont="1" applyBorder="1"/>
    <xf numFmtId="164" fontId="8" fillId="0" borderId="0" xfId="1" applyNumberFormat="1" applyFont="1" applyBorder="1" applyAlignment="1">
      <alignment horizontal="center"/>
    </xf>
    <xf numFmtId="42" fontId="8" fillId="0" borderId="9" xfId="0" applyNumberFormat="1" applyFont="1" applyBorder="1"/>
    <xf numFmtId="0" fontId="8" fillId="0" borderId="9" xfId="0" applyFont="1" applyBorder="1"/>
    <xf numFmtId="164" fontId="8" fillId="0" borderId="9" xfId="0" applyNumberFormat="1" applyFont="1" applyBorder="1"/>
    <xf numFmtId="0" fontId="8" fillId="0" borderId="10" xfId="0" applyFont="1" applyBorder="1"/>
    <xf numFmtId="164" fontId="8" fillId="0" borderId="11" xfId="1" applyNumberFormat="1" applyFont="1" applyBorder="1" applyAlignment="1">
      <alignment horizontal="center"/>
    </xf>
    <xf numFmtId="42" fontId="8" fillId="0" borderId="12" xfId="0" applyNumberFormat="1" applyFont="1" applyBorder="1"/>
    <xf numFmtId="0" fontId="24" fillId="0" borderId="10" xfId="0" applyFont="1" applyBorder="1"/>
    <xf numFmtId="164" fontId="24" fillId="0" borderId="11" xfId="1" applyNumberFormat="1" applyFont="1" applyBorder="1" applyAlignment="1">
      <alignment horizontal="center"/>
    </xf>
    <xf numFmtId="10" fontId="24" fillId="0" borderId="12" xfId="0" applyNumberFormat="1" applyFont="1" applyBorder="1"/>
    <xf numFmtId="0" fontId="8" fillId="0" borderId="12" xfId="0" applyFont="1" applyBorder="1"/>
    <xf numFmtId="0" fontId="24" fillId="3" borderId="1" xfId="0" applyFont="1" applyFill="1" applyBorder="1"/>
    <xf numFmtId="43" fontId="5" fillId="3" borderId="1" xfId="1" applyFont="1" applyFill="1" applyBorder="1"/>
    <xf numFmtId="0" fontId="24" fillId="3" borderId="10" xfId="0" applyFont="1" applyFill="1" applyBorder="1"/>
    <xf numFmtId="164" fontId="24" fillId="3" borderId="11" xfId="1" applyNumberFormat="1" applyFont="1" applyFill="1" applyBorder="1" applyAlignment="1">
      <alignment horizontal="center"/>
    </xf>
    <xf numFmtId="10" fontId="24" fillId="3" borderId="12" xfId="0" applyNumberFormat="1" applyFont="1" applyFill="1" applyBorder="1"/>
    <xf numFmtId="0" fontId="29" fillId="0" borderId="0" xfId="0" applyFont="1"/>
    <xf numFmtId="0" fontId="24" fillId="0" borderId="0" xfId="0" applyFont="1" applyBorder="1"/>
    <xf numFmtId="43" fontId="8" fillId="0" borderId="0" xfId="1" applyFont="1" applyBorder="1"/>
    <xf numFmtId="0" fontId="1" fillId="2" borderId="2" xfId="0" applyFont="1" applyFill="1" applyBorder="1" applyAlignment="1">
      <alignment horizontal="center" vertical="top" wrapText="1"/>
    </xf>
    <xf numFmtId="0" fontId="1" fillId="2" borderId="13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4" fontId="1" fillId="2" borderId="1" xfId="1" applyNumberFormat="1" applyFont="1" applyFill="1" applyBorder="1" applyAlignment="1">
      <alignment horizontal="center" vertical="top" wrapText="1"/>
    </xf>
    <xf numFmtId="0" fontId="24" fillId="3" borderId="8" xfId="0" applyFont="1" applyFill="1" applyBorder="1"/>
    <xf numFmtId="164" fontId="24" fillId="3" borderId="0" xfId="1" applyNumberFormat="1" applyFont="1" applyFill="1" applyBorder="1" applyAlignment="1">
      <alignment horizontal="center"/>
    </xf>
    <xf numFmtId="10" fontId="24" fillId="3" borderId="9" xfId="0" applyNumberFormat="1" applyFont="1" applyFill="1" applyBorder="1"/>
    <xf numFmtId="0" fontId="30" fillId="0" borderId="1" xfId="0" applyFont="1" applyBorder="1"/>
    <xf numFmtId="43" fontId="30" fillId="0" borderId="1" xfId="0" applyNumberFormat="1" applyFont="1" applyBorder="1"/>
  </cellXfs>
  <cellStyles count="7">
    <cellStyle name="Comma" xfId="1" builtinId="3"/>
    <cellStyle name="Comma 3" xfId="6"/>
    <cellStyle name="Currency 3" xfId="5"/>
    <cellStyle name="Norm੎੎" xfId="3"/>
    <cellStyle name="Normal" xfId="0" builtinId="0"/>
    <cellStyle name="Percent" xfId="2" builtinId="5"/>
    <cellStyle name="Percent 3" xfId="4"/>
  </cellStyles>
  <dxfs count="78"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FF9900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  <dxf>
      <fill>
        <patternFill>
          <bgColor rgb="FFFF9900"/>
        </patternFill>
      </fill>
    </dxf>
    <dxf>
      <fill>
        <patternFill>
          <bgColor rgb="FF6600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01.png@01D2B536.509A5A00" TargetMode="External"/><Relationship Id="rId1" Type="http://schemas.openxmlformats.org/officeDocument/2006/relationships/image" Target="../media/image1.png"/><Relationship Id="rId6" Type="http://schemas.openxmlformats.org/officeDocument/2006/relationships/image" Target="cid:image003.jpg@01D2B536.509A5A00" TargetMode="External"/><Relationship Id="rId5" Type="http://schemas.openxmlformats.org/officeDocument/2006/relationships/image" Target="../media/image3.jpeg"/><Relationship Id="rId4" Type="http://schemas.openxmlformats.org/officeDocument/2006/relationships/image" Target="cid:image002.png@01D2B536.509A5A00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3</xdr:row>
      <xdr:rowOff>85725</xdr:rowOff>
    </xdr:from>
    <xdr:to>
      <xdr:col>12</xdr:col>
      <xdr:colOff>552450</xdr:colOff>
      <xdr:row>14</xdr:row>
      <xdr:rowOff>171450</xdr:rowOff>
    </xdr:to>
    <xdr:pic>
      <xdr:nvPicPr>
        <xdr:cNvPr id="2" name="Picture 5" descr="Description: cid:image001.png@01D2B51B.A3673480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657225"/>
          <a:ext cx="7753350" cy="2228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76200</xdr:colOff>
      <xdr:row>17</xdr:row>
      <xdr:rowOff>152400</xdr:rowOff>
    </xdr:from>
    <xdr:to>
      <xdr:col>7</xdr:col>
      <xdr:colOff>542925</xdr:colOff>
      <xdr:row>18</xdr:row>
      <xdr:rowOff>180975</xdr:rowOff>
    </xdr:to>
    <xdr:pic>
      <xdr:nvPicPr>
        <xdr:cNvPr id="3" name="Picture 4" descr="Description: cid:image001.png@01D2B51F.40571C30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3438525"/>
          <a:ext cx="4733925" cy="219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76200</xdr:colOff>
      <xdr:row>21</xdr:row>
      <xdr:rowOff>76200</xdr:rowOff>
    </xdr:from>
    <xdr:to>
      <xdr:col>15</xdr:col>
      <xdr:colOff>447675</xdr:colOff>
      <xdr:row>30</xdr:row>
      <xdr:rowOff>104775</xdr:rowOff>
    </xdr:to>
    <xdr:pic>
      <xdr:nvPicPr>
        <xdr:cNvPr id="4" name="Picture 3" descr="Description: cid:image002.png@01D2B51B.A3673480"/>
        <xdr:cNvPicPr>
          <a:picLocks noChangeAspect="1" noChangeArrowheads="1"/>
        </xdr:cNvPicPr>
      </xdr:nvPicPr>
      <xdr:blipFill>
        <a:blip xmlns:r="http://schemas.openxmlformats.org/officeDocument/2006/relationships" r:embed="rId5" r:link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4124325"/>
          <a:ext cx="9515475" cy="1743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71"/>
  <sheetViews>
    <sheetView showGridLines="0" tabSelected="1" topLeftCell="A46" workbookViewId="0">
      <selection activeCell="H68" sqref="H68"/>
    </sheetView>
  </sheetViews>
  <sheetFormatPr defaultColWidth="8.85546875" defaultRowHeight="11.25" x14ac:dyDescent="0.2"/>
  <cols>
    <col min="1" max="1" width="7.7109375" style="8" customWidth="1"/>
    <col min="2" max="2" width="43.28515625" style="8" bestFit="1" customWidth="1"/>
    <col min="3" max="3" width="46.42578125" style="8" customWidth="1"/>
    <col min="4" max="4" width="6.7109375" style="8" customWidth="1"/>
    <col min="5" max="5" width="6.7109375" style="65" customWidth="1"/>
    <col min="6" max="6" width="10.85546875" style="8" customWidth="1"/>
    <col min="7" max="7" width="12" style="8" customWidth="1"/>
    <col min="8" max="8" width="12.5703125" style="8" customWidth="1"/>
    <col min="9" max="9" width="14.42578125" style="8" customWidth="1"/>
    <col min="10" max="10" width="12" style="8" customWidth="1"/>
    <col min="11" max="11" width="14.85546875" style="8" customWidth="1"/>
    <col min="12" max="12" width="16.28515625" style="8" customWidth="1"/>
    <col min="13" max="13" width="12.85546875" style="8" customWidth="1"/>
    <col min="14" max="14" width="11.7109375" style="8" customWidth="1"/>
    <col min="15" max="15" width="11.42578125" style="8" customWidth="1"/>
    <col min="16" max="16" width="9" style="8" customWidth="1"/>
    <col min="17" max="17" width="11.28515625" style="8" customWidth="1"/>
    <col min="18" max="18" width="19.5703125" style="8" customWidth="1"/>
    <col min="19" max="19" width="9" style="8" customWidth="1"/>
    <col min="20" max="20" width="8.85546875" style="8" customWidth="1"/>
    <col min="21" max="21" width="14.28515625" style="8" customWidth="1"/>
    <col min="22" max="22" width="14" style="8" customWidth="1"/>
    <col min="23" max="23" width="10.7109375" style="8" customWidth="1"/>
    <col min="24" max="24" width="11.28515625" style="8" customWidth="1"/>
    <col min="25" max="25" width="11.140625" style="8" bestFit="1" customWidth="1"/>
    <col min="26" max="26" width="9.85546875" style="8" bestFit="1" customWidth="1"/>
    <col min="27" max="16384" width="8.85546875" style="8"/>
  </cols>
  <sheetData>
    <row r="1" spans="1:24" ht="148.5" customHeight="1" x14ac:dyDescent="0.2">
      <c r="A1" s="113" t="s">
        <v>0</v>
      </c>
      <c r="B1" s="113" t="s">
        <v>1</v>
      </c>
      <c r="C1" s="113" t="s">
        <v>2</v>
      </c>
      <c r="D1" s="111"/>
      <c r="E1" s="114" t="s">
        <v>3</v>
      </c>
      <c r="F1" s="111" t="s">
        <v>121</v>
      </c>
      <c r="G1" s="1" t="s">
        <v>4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1"/>
      <c r="N1" s="3" t="s">
        <v>10</v>
      </c>
      <c r="O1" s="3" t="s">
        <v>11</v>
      </c>
      <c r="P1" s="4" t="s">
        <v>12</v>
      </c>
      <c r="Q1" s="3" t="s">
        <v>13</v>
      </c>
      <c r="R1" s="3" t="s">
        <v>14</v>
      </c>
      <c r="S1" s="5" t="s">
        <v>15</v>
      </c>
      <c r="T1" s="5" t="s">
        <v>16</v>
      </c>
      <c r="U1" s="5" t="s">
        <v>17</v>
      </c>
      <c r="V1" s="5" t="s">
        <v>18</v>
      </c>
      <c r="W1" s="6" t="s">
        <v>117</v>
      </c>
      <c r="X1" s="7"/>
    </row>
    <row r="2" spans="1:24" ht="12.75" customHeight="1" x14ac:dyDescent="0.2">
      <c r="A2" s="113"/>
      <c r="B2" s="113"/>
      <c r="C2" s="113"/>
      <c r="D2" s="112"/>
      <c r="E2" s="114"/>
      <c r="F2" s="112"/>
      <c r="G2" s="9">
        <v>0</v>
      </c>
      <c r="H2" s="10"/>
      <c r="I2" s="10"/>
      <c r="J2" s="9" t="s">
        <v>19</v>
      </c>
      <c r="K2" s="11"/>
      <c r="L2" s="12">
        <f>(1.64+2.19+(0.45+13.5/12)+0.35+1.5+0.5+0.25)%</f>
        <v>8.0049999999999996E-2</v>
      </c>
      <c r="M2" s="13"/>
      <c r="N2" s="11" t="s">
        <v>20</v>
      </c>
      <c r="O2" s="11" t="s">
        <v>20</v>
      </c>
      <c r="P2" s="14">
        <v>0.05</v>
      </c>
      <c r="Q2" s="15" t="s">
        <v>20</v>
      </c>
      <c r="R2" s="15" t="s">
        <v>20</v>
      </c>
      <c r="S2" s="5"/>
      <c r="T2" s="16" t="s">
        <v>21</v>
      </c>
      <c r="U2" s="5"/>
      <c r="V2" s="17"/>
      <c r="W2" s="18" t="s">
        <v>22</v>
      </c>
      <c r="X2" s="19" t="s">
        <v>23</v>
      </c>
    </row>
    <row r="3" spans="1:24" x14ac:dyDescent="0.2">
      <c r="A3" s="20"/>
      <c r="B3" s="20"/>
      <c r="C3" s="20"/>
      <c r="D3" s="20"/>
      <c r="E3" s="21"/>
      <c r="F3" s="20"/>
      <c r="G3" s="22"/>
      <c r="H3" s="23"/>
      <c r="I3" s="23"/>
      <c r="J3" s="23"/>
      <c r="K3" s="23"/>
      <c r="L3" s="23"/>
      <c r="M3" s="22"/>
      <c r="N3" s="24"/>
      <c r="O3" s="24"/>
      <c r="P3" s="24"/>
      <c r="Q3" s="23"/>
      <c r="R3" s="23" t="s">
        <v>24</v>
      </c>
      <c r="S3" s="25">
        <v>0</v>
      </c>
      <c r="T3" s="26"/>
      <c r="U3" s="26" t="s">
        <v>25</v>
      </c>
      <c r="V3" s="27">
        <v>0.05</v>
      </c>
      <c r="W3" s="28"/>
      <c r="X3" s="28"/>
    </row>
    <row r="4" spans="1:24" x14ac:dyDescent="0.2">
      <c r="A4" s="20"/>
      <c r="B4" s="29"/>
      <c r="C4" s="29"/>
      <c r="D4" s="29"/>
      <c r="E4" s="30"/>
      <c r="F4" s="29"/>
      <c r="G4" s="31"/>
      <c r="H4" s="24"/>
      <c r="I4" s="24"/>
      <c r="J4" s="24"/>
      <c r="K4" s="24"/>
      <c r="M4" s="23" t="s">
        <v>26</v>
      </c>
      <c r="N4" s="32">
        <v>82.25</v>
      </c>
      <c r="O4" s="32"/>
      <c r="P4" s="24"/>
      <c r="Q4" s="23"/>
      <c r="R4" s="23" t="s">
        <v>27</v>
      </c>
      <c r="S4" s="27">
        <v>0</v>
      </c>
      <c r="T4" s="26"/>
      <c r="U4" s="26" t="s">
        <v>28</v>
      </c>
      <c r="V4" s="27">
        <v>4.4999999999999998E-2</v>
      </c>
      <c r="W4" s="28"/>
      <c r="X4" s="28"/>
    </row>
    <row r="5" spans="1:24" ht="12" customHeight="1" x14ac:dyDescent="0.2">
      <c r="A5" s="33">
        <v>1</v>
      </c>
      <c r="B5" s="34" t="s">
        <v>29</v>
      </c>
      <c r="C5" s="35" t="s">
        <v>30</v>
      </c>
      <c r="D5" s="34">
        <v>1</v>
      </c>
      <c r="E5" s="36">
        <v>4</v>
      </c>
      <c r="F5" s="37">
        <v>11560</v>
      </c>
      <c r="G5" s="38">
        <f>F5/(1-$G$2)</f>
        <v>11560</v>
      </c>
      <c r="H5" s="39">
        <f>(G5*1.01+(G5*1.01*0.01))</f>
        <v>11792.356</v>
      </c>
      <c r="I5" s="40" t="s">
        <v>31</v>
      </c>
      <c r="J5" s="82">
        <v>10.32</v>
      </c>
      <c r="K5" s="39">
        <f>H5*J5%</f>
        <v>1216.9711391999999</v>
      </c>
      <c r="L5" s="81">
        <f t="shared" ref="L5:L13" si="0">$L$2</f>
        <v>8.0049999999999996E-2</v>
      </c>
      <c r="M5" s="42">
        <f>G5*L5</f>
        <v>925.37799999999993</v>
      </c>
      <c r="N5" s="43">
        <f t="shared" ref="N5:N13" si="1">(G5+K5+M5)*$N$4</f>
        <v>1127018.2166992</v>
      </c>
      <c r="O5" s="43">
        <f>E5*N5</f>
        <v>4508072.8667967999</v>
      </c>
      <c r="P5" s="44">
        <f t="shared" ref="P5:P13" si="2">$P$2</f>
        <v>0.05</v>
      </c>
      <c r="Q5" s="45">
        <f t="shared" ref="Q5:Q51" si="3">N5*(1+P5)</f>
        <v>1183369.1275341599</v>
      </c>
      <c r="R5" s="46">
        <f t="shared" ref="R5:R13" si="4">Q5*E5</f>
        <v>4733476.5101366397</v>
      </c>
      <c r="S5" s="47">
        <f t="shared" ref="S5:S13" si="5">Q5*($S$3+$S$4)</f>
        <v>0</v>
      </c>
      <c r="T5" s="48"/>
      <c r="U5" s="47">
        <f t="shared" ref="U5:U51" si="6">Q5+S5+T5</f>
        <v>1183369.1275341599</v>
      </c>
      <c r="V5" s="47">
        <f t="shared" ref="V5:V13" si="7">U5/(1-($V$3+$V$4))</f>
        <v>1307590.1961703424</v>
      </c>
      <c r="W5" s="49">
        <f>ROUNDUP(V5,-1)</f>
        <v>1307600</v>
      </c>
      <c r="X5" s="49">
        <f t="shared" ref="X5:X13" si="8">W5*E5</f>
        <v>5230400</v>
      </c>
    </row>
    <row r="6" spans="1:24" ht="12" customHeight="1" x14ac:dyDescent="0.2">
      <c r="A6" s="50">
        <v>2</v>
      </c>
      <c r="B6" s="34" t="s">
        <v>32</v>
      </c>
      <c r="C6" s="35" t="s">
        <v>33</v>
      </c>
      <c r="D6" s="34">
        <v>2</v>
      </c>
      <c r="E6" s="36"/>
      <c r="F6" s="37"/>
      <c r="G6" s="38">
        <f t="shared" ref="G6:G51" si="9">F6/(1-$G$2)</f>
        <v>0</v>
      </c>
      <c r="H6" s="39">
        <f t="shared" ref="H6:H51" si="10">(G6*1.01+(G6*1.01*0.01))</f>
        <v>0</v>
      </c>
      <c r="I6" s="40" t="s">
        <v>31</v>
      </c>
      <c r="J6" s="82">
        <v>10.32</v>
      </c>
      <c r="K6" s="39">
        <f t="shared" ref="K6:K33" si="11">H6*J6%</f>
        <v>0</v>
      </c>
      <c r="L6" s="81">
        <f t="shared" si="0"/>
        <v>8.0049999999999996E-2</v>
      </c>
      <c r="M6" s="42">
        <f t="shared" ref="M6:M51" si="12">G6*L6</f>
        <v>0</v>
      </c>
      <c r="N6" s="43">
        <f t="shared" si="1"/>
        <v>0</v>
      </c>
      <c r="O6" s="43">
        <f t="shared" ref="O6:O13" si="13">N6*E6</f>
        <v>0</v>
      </c>
      <c r="P6" s="44">
        <f t="shared" si="2"/>
        <v>0.05</v>
      </c>
      <c r="Q6" s="45">
        <f t="shared" si="3"/>
        <v>0</v>
      </c>
      <c r="R6" s="46">
        <f t="shared" si="4"/>
        <v>0</v>
      </c>
      <c r="S6" s="47">
        <f t="shared" si="5"/>
        <v>0</v>
      </c>
      <c r="T6" s="48"/>
      <c r="U6" s="47">
        <f t="shared" si="6"/>
        <v>0</v>
      </c>
      <c r="V6" s="47">
        <f t="shared" si="7"/>
        <v>0</v>
      </c>
      <c r="W6" s="49">
        <f>ROUNDUP(V6,-3)</f>
        <v>0</v>
      </c>
      <c r="X6" s="49">
        <f t="shared" si="8"/>
        <v>0</v>
      </c>
    </row>
    <row r="7" spans="1:24" ht="12" customHeight="1" x14ac:dyDescent="0.2">
      <c r="A7" s="50">
        <v>3</v>
      </c>
      <c r="B7" s="51" t="s">
        <v>34</v>
      </c>
      <c r="C7" s="52" t="s">
        <v>35</v>
      </c>
      <c r="D7" s="51">
        <v>4</v>
      </c>
      <c r="E7" s="36"/>
      <c r="F7" s="37"/>
      <c r="G7" s="38">
        <f t="shared" si="9"/>
        <v>0</v>
      </c>
      <c r="H7" s="39">
        <f t="shared" si="10"/>
        <v>0</v>
      </c>
      <c r="I7" s="40" t="s">
        <v>31</v>
      </c>
      <c r="J7" s="82">
        <v>10.32</v>
      </c>
      <c r="K7" s="39">
        <f t="shared" si="11"/>
        <v>0</v>
      </c>
      <c r="L7" s="81">
        <f t="shared" si="0"/>
        <v>8.0049999999999996E-2</v>
      </c>
      <c r="M7" s="42">
        <f t="shared" si="12"/>
        <v>0</v>
      </c>
      <c r="N7" s="43">
        <f t="shared" si="1"/>
        <v>0</v>
      </c>
      <c r="O7" s="43">
        <f t="shared" si="13"/>
        <v>0</v>
      </c>
      <c r="P7" s="44">
        <f t="shared" si="2"/>
        <v>0.05</v>
      </c>
      <c r="Q7" s="45">
        <f t="shared" si="3"/>
        <v>0</v>
      </c>
      <c r="R7" s="46">
        <f t="shared" si="4"/>
        <v>0</v>
      </c>
      <c r="S7" s="47">
        <f t="shared" si="5"/>
        <v>0</v>
      </c>
      <c r="T7" s="48"/>
      <c r="U7" s="47">
        <f t="shared" si="6"/>
        <v>0</v>
      </c>
      <c r="V7" s="47">
        <f t="shared" si="7"/>
        <v>0</v>
      </c>
      <c r="W7" s="49">
        <f>ROUNDUP(V7,-3)</f>
        <v>0</v>
      </c>
      <c r="X7" s="49">
        <f t="shared" si="8"/>
        <v>0</v>
      </c>
    </row>
    <row r="8" spans="1:24" ht="12" customHeight="1" x14ac:dyDescent="0.2">
      <c r="A8" s="50">
        <v>4</v>
      </c>
      <c r="B8" s="51" t="s">
        <v>36</v>
      </c>
      <c r="C8" s="52" t="s">
        <v>37</v>
      </c>
      <c r="D8" s="51">
        <v>4</v>
      </c>
      <c r="E8" s="36"/>
      <c r="F8" s="37"/>
      <c r="G8" s="38">
        <f t="shared" si="9"/>
        <v>0</v>
      </c>
      <c r="H8" s="39">
        <f t="shared" si="10"/>
        <v>0</v>
      </c>
      <c r="I8" s="40" t="s">
        <v>31</v>
      </c>
      <c r="J8" s="82">
        <v>10.32</v>
      </c>
      <c r="K8" s="39">
        <f t="shared" si="11"/>
        <v>0</v>
      </c>
      <c r="L8" s="81">
        <f t="shared" si="0"/>
        <v>8.0049999999999996E-2</v>
      </c>
      <c r="M8" s="42">
        <f t="shared" si="12"/>
        <v>0</v>
      </c>
      <c r="N8" s="43">
        <f t="shared" si="1"/>
        <v>0</v>
      </c>
      <c r="O8" s="43">
        <f t="shared" si="13"/>
        <v>0</v>
      </c>
      <c r="P8" s="44">
        <f t="shared" si="2"/>
        <v>0.05</v>
      </c>
      <c r="Q8" s="45">
        <f t="shared" si="3"/>
        <v>0</v>
      </c>
      <c r="R8" s="46">
        <f t="shared" si="4"/>
        <v>0</v>
      </c>
      <c r="S8" s="47">
        <f t="shared" si="5"/>
        <v>0</v>
      </c>
      <c r="T8" s="48"/>
      <c r="U8" s="47">
        <f t="shared" si="6"/>
        <v>0</v>
      </c>
      <c r="V8" s="47">
        <f t="shared" si="7"/>
        <v>0</v>
      </c>
      <c r="W8" s="49">
        <f>ROUNDUP(V8,-3)</f>
        <v>0</v>
      </c>
      <c r="X8" s="49">
        <f t="shared" si="8"/>
        <v>0</v>
      </c>
    </row>
    <row r="9" spans="1:24" ht="12" customHeight="1" x14ac:dyDescent="0.2">
      <c r="A9" s="50">
        <v>5</v>
      </c>
      <c r="B9" s="34" t="s">
        <v>38</v>
      </c>
      <c r="C9" s="35" t="s">
        <v>39</v>
      </c>
      <c r="D9" s="34">
        <v>1</v>
      </c>
      <c r="E9" s="36"/>
      <c r="F9" s="37"/>
      <c r="G9" s="38">
        <f t="shared" si="9"/>
        <v>0</v>
      </c>
      <c r="H9" s="39">
        <f t="shared" si="10"/>
        <v>0</v>
      </c>
      <c r="I9" s="40" t="s">
        <v>31</v>
      </c>
      <c r="J9" s="82">
        <v>10.32</v>
      </c>
      <c r="K9" s="39">
        <f t="shared" si="11"/>
        <v>0</v>
      </c>
      <c r="L9" s="81">
        <f t="shared" si="0"/>
        <v>8.0049999999999996E-2</v>
      </c>
      <c r="M9" s="42">
        <f t="shared" si="12"/>
        <v>0</v>
      </c>
      <c r="N9" s="43">
        <f t="shared" si="1"/>
        <v>0</v>
      </c>
      <c r="O9" s="43">
        <f t="shared" si="13"/>
        <v>0</v>
      </c>
      <c r="P9" s="44">
        <f t="shared" si="2"/>
        <v>0.05</v>
      </c>
      <c r="Q9" s="45">
        <f t="shared" si="3"/>
        <v>0</v>
      </c>
      <c r="R9" s="46">
        <f t="shared" si="4"/>
        <v>0</v>
      </c>
      <c r="S9" s="47">
        <f t="shared" si="5"/>
        <v>0</v>
      </c>
      <c r="T9" s="48"/>
      <c r="U9" s="47">
        <f t="shared" si="6"/>
        <v>0</v>
      </c>
      <c r="V9" s="47">
        <f t="shared" si="7"/>
        <v>0</v>
      </c>
      <c r="W9" s="49">
        <f>ROUNDUP(V9,-3)</f>
        <v>0</v>
      </c>
      <c r="X9" s="49">
        <f t="shared" si="8"/>
        <v>0</v>
      </c>
    </row>
    <row r="10" spans="1:24" ht="12" customHeight="1" x14ac:dyDescent="0.2">
      <c r="A10" s="50">
        <v>6</v>
      </c>
      <c r="B10" s="34" t="s">
        <v>40</v>
      </c>
      <c r="C10" s="35" t="s">
        <v>41</v>
      </c>
      <c r="D10" s="34">
        <v>1</v>
      </c>
      <c r="E10" s="36"/>
      <c r="F10" s="37"/>
      <c r="G10" s="38">
        <f t="shared" si="9"/>
        <v>0</v>
      </c>
      <c r="H10" s="39">
        <f t="shared" si="10"/>
        <v>0</v>
      </c>
      <c r="I10" s="40" t="s">
        <v>31</v>
      </c>
      <c r="J10" s="82">
        <v>10.32</v>
      </c>
      <c r="K10" s="39">
        <f t="shared" si="11"/>
        <v>0</v>
      </c>
      <c r="L10" s="81">
        <f t="shared" si="0"/>
        <v>8.0049999999999996E-2</v>
      </c>
      <c r="M10" s="42">
        <f t="shared" si="12"/>
        <v>0</v>
      </c>
      <c r="N10" s="43">
        <f t="shared" si="1"/>
        <v>0</v>
      </c>
      <c r="O10" s="43">
        <f t="shared" si="13"/>
        <v>0</v>
      </c>
      <c r="P10" s="44">
        <f t="shared" si="2"/>
        <v>0.05</v>
      </c>
      <c r="Q10" s="45">
        <f t="shared" si="3"/>
        <v>0</v>
      </c>
      <c r="R10" s="46">
        <f t="shared" si="4"/>
        <v>0</v>
      </c>
      <c r="S10" s="47">
        <f t="shared" si="5"/>
        <v>0</v>
      </c>
      <c r="T10" s="48"/>
      <c r="U10" s="47">
        <f t="shared" si="6"/>
        <v>0</v>
      </c>
      <c r="V10" s="47">
        <f t="shared" si="7"/>
        <v>0</v>
      </c>
      <c r="W10" s="49">
        <f>ROUNDUP(V10,-2)</f>
        <v>0</v>
      </c>
      <c r="X10" s="49">
        <f t="shared" si="8"/>
        <v>0</v>
      </c>
    </row>
    <row r="11" spans="1:24" ht="12" customHeight="1" x14ac:dyDescent="0.2">
      <c r="A11" s="50">
        <v>7</v>
      </c>
      <c r="B11" s="34" t="s">
        <v>42</v>
      </c>
      <c r="C11" s="35" t="s">
        <v>43</v>
      </c>
      <c r="D11" s="34">
        <v>1</v>
      </c>
      <c r="E11" s="36"/>
      <c r="F11" s="37"/>
      <c r="G11" s="38">
        <f t="shared" si="9"/>
        <v>0</v>
      </c>
      <c r="H11" s="39">
        <f t="shared" si="10"/>
        <v>0</v>
      </c>
      <c r="I11" s="40" t="s">
        <v>31</v>
      </c>
      <c r="J11" s="82">
        <v>10.32</v>
      </c>
      <c r="K11" s="39">
        <f t="shared" si="11"/>
        <v>0</v>
      </c>
      <c r="L11" s="81">
        <f t="shared" si="0"/>
        <v>8.0049999999999996E-2</v>
      </c>
      <c r="M11" s="42">
        <f t="shared" si="12"/>
        <v>0</v>
      </c>
      <c r="N11" s="43">
        <f t="shared" si="1"/>
        <v>0</v>
      </c>
      <c r="O11" s="43">
        <f t="shared" si="13"/>
        <v>0</v>
      </c>
      <c r="P11" s="44">
        <f t="shared" si="2"/>
        <v>0.05</v>
      </c>
      <c r="Q11" s="45">
        <f t="shared" si="3"/>
        <v>0</v>
      </c>
      <c r="R11" s="46">
        <f t="shared" si="4"/>
        <v>0</v>
      </c>
      <c r="S11" s="47">
        <f t="shared" si="5"/>
        <v>0</v>
      </c>
      <c r="T11" s="48"/>
      <c r="U11" s="47">
        <f t="shared" si="6"/>
        <v>0</v>
      </c>
      <c r="V11" s="47">
        <f t="shared" si="7"/>
        <v>0</v>
      </c>
      <c r="W11" s="49">
        <f t="shared" ref="W11:W24" si="14">ROUNDUP(V11,-3)</f>
        <v>0</v>
      </c>
      <c r="X11" s="49">
        <f t="shared" si="8"/>
        <v>0</v>
      </c>
    </row>
    <row r="12" spans="1:24" ht="12" customHeight="1" x14ac:dyDescent="0.2">
      <c r="A12" s="50">
        <v>8</v>
      </c>
      <c r="B12" s="34" t="s">
        <v>44</v>
      </c>
      <c r="C12" s="35" t="s">
        <v>45</v>
      </c>
      <c r="D12" s="34">
        <v>1</v>
      </c>
      <c r="E12" s="36"/>
      <c r="F12" s="37"/>
      <c r="G12" s="38">
        <f t="shared" si="9"/>
        <v>0</v>
      </c>
      <c r="H12" s="39">
        <f t="shared" si="10"/>
        <v>0</v>
      </c>
      <c r="I12" s="40" t="s">
        <v>31</v>
      </c>
      <c r="J12" s="82">
        <v>10.32</v>
      </c>
      <c r="K12" s="39">
        <f t="shared" si="11"/>
        <v>0</v>
      </c>
      <c r="L12" s="81">
        <f t="shared" si="0"/>
        <v>8.0049999999999996E-2</v>
      </c>
      <c r="M12" s="42">
        <f t="shared" si="12"/>
        <v>0</v>
      </c>
      <c r="N12" s="43">
        <f t="shared" si="1"/>
        <v>0</v>
      </c>
      <c r="O12" s="43">
        <f t="shared" si="13"/>
        <v>0</v>
      </c>
      <c r="P12" s="44">
        <f t="shared" si="2"/>
        <v>0.05</v>
      </c>
      <c r="Q12" s="45">
        <f t="shared" si="3"/>
        <v>0</v>
      </c>
      <c r="R12" s="46">
        <f t="shared" si="4"/>
        <v>0</v>
      </c>
      <c r="S12" s="47">
        <f t="shared" si="5"/>
        <v>0</v>
      </c>
      <c r="T12" s="48"/>
      <c r="U12" s="47">
        <f t="shared" si="6"/>
        <v>0</v>
      </c>
      <c r="V12" s="47">
        <f t="shared" si="7"/>
        <v>0</v>
      </c>
      <c r="W12" s="49">
        <f t="shared" si="14"/>
        <v>0</v>
      </c>
      <c r="X12" s="49">
        <f t="shared" si="8"/>
        <v>0</v>
      </c>
    </row>
    <row r="13" spans="1:24" ht="12" customHeight="1" x14ac:dyDescent="0.2">
      <c r="A13" s="50">
        <v>9</v>
      </c>
      <c r="B13" s="34" t="s">
        <v>46</v>
      </c>
      <c r="C13" s="35" t="s">
        <v>47</v>
      </c>
      <c r="D13" s="34">
        <v>2</v>
      </c>
      <c r="E13" s="36"/>
      <c r="F13" s="37"/>
      <c r="G13" s="38">
        <f t="shared" si="9"/>
        <v>0</v>
      </c>
      <c r="H13" s="39">
        <f t="shared" si="10"/>
        <v>0</v>
      </c>
      <c r="I13" s="40" t="s">
        <v>31</v>
      </c>
      <c r="J13" s="82">
        <v>10.32</v>
      </c>
      <c r="K13" s="39">
        <f t="shared" si="11"/>
        <v>0</v>
      </c>
      <c r="L13" s="81">
        <f t="shared" si="0"/>
        <v>8.0049999999999996E-2</v>
      </c>
      <c r="M13" s="42">
        <f t="shared" si="12"/>
        <v>0</v>
      </c>
      <c r="N13" s="43">
        <f t="shared" si="1"/>
        <v>0</v>
      </c>
      <c r="O13" s="43">
        <f t="shared" si="13"/>
        <v>0</v>
      </c>
      <c r="P13" s="44">
        <f t="shared" si="2"/>
        <v>0.05</v>
      </c>
      <c r="Q13" s="45">
        <f t="shared" si="3"/>
        <v>0</v>
      </c>
      <c r="R13" s="46">
        <f t="shared" si="4"/>
        <v>0</v>
      </c>
      <c r="S13" s="47">
        <f t="shared" si="5"/>
        <v>0</v>
      </c>
      <c r="T13" s="48"/>
      <c r="U13" s="47">
        <f t="shared" si="6"/>
        <v>0</v>
      </c>
      <c r="V13" s="47">
        <f t="shared" si="7"/>
        <v>0</v>
      </c>
      <c r="W13" s="49">
        <f t="shared" si="14"/>
        <v>0</v>
      </c>
      <c r="X13" s="49">
        <f t="shared" si="8"/>
        <v>0</v>
      </c>
    </row>
    <row r="14" spans="1:24" ht="12" customHeight="1" x14ac:dyDescent="0.2">
      <c r="A14" s="53" t="s">
        <v>48</v>
      </c>
      <c r="B14" s="54" t="s">
        <v>49</v>
      </c>
      <c r="C14" s="54"/>
      <c r="D14" s="54"/>
      <c r="E14" s="55"/>
      <c r="F14" s="54"/>
      <c r="G14" s="38"/>
      <c r="H14" s="39">
        <f t="shared" si="10"/>
        <v>0</v>
      </c>
      <c r="I14" s="40"/>
      <c r="J14" s="83"/>
      <c r="K14" s="39"/>
      <c r="L14" s="81"/>
      <c r="M14" s="42">
        <f t="shared" si="12"/>
        <v>0</v>
      </c>
      <c r="N14" s="43"/>
      <c r="O14" s="43"/>
      <c r="P14" s="44"/>
      <c r="Q14" s="45"/>
      <c r="R14" s="46"/>
      <c r="S14" s="47"/>
      <c r="T14" s="48"/>
      <c r="U14" s="47"/>
      <c r="V14" s="47"/>
      <c r="W14" s="49"/>
      <c r="X14" s="49"/>
    </row>
    <row r="15" spans="1:24" ht="12" customHeight="1" x14ac:dyDescent="0.2">
      <c r="A15" s="50">
        <v>2</v>
      </c>
      <c r="B15" s="34" t="s">
        <v>50</v>
      </c>
      <c r="C15" s="35" t="s">
        <v>51</v>
      </c>
      <c r="D15" s="34">
        <v>1</v>
      </c>
      <c r="E15" s="36">
        <v>40</v>
      </c>
      <c r="F15" s="37">
        <v>2777</v>
      </c>
      <c r="G15" s="38">
        <f t="shared" si="9"/>
        <v>2777</v>
      </c>
      <c r="H15" s="39">
        <f t="shared" si="10"/>
        <v>2832.8177000000001</v>
      </c>
      <c r="I15" s="40" t="s">
        <v>31</v>
      </c>
      <c r="J15" s="82">
        <v>10.32</v>
      </c>
      <c r="K15" s="39">
        <f t="shared" ref="K15:K23" si="15">H15*J15%</f>
        <v>292.34678664</v>
      </c>
      <c r="L15" s="81">
        <f t="shared" ref="L15:L21" si="16">$L$2</f>
        <v>8.0049999999999996E-2</v>
      </c>
      <c r="M15" s="42">
        <f t="shared" si="12"/>
        <v>222.29884999999999</v>
      </c>
      <c r="N15" s="43">
        <f t="shared" ref="N15:N21" si="17">(G15+K15+M15)*$N$4</f>
        <v>270737.85361364001</v>
      </c>
      <c r="O15" s="43">
        <f t="shared" ref="O15:O21" si="18">N15*E15</f>
        <v>10829514.1445456</v>
      </c>
      <c r="P15" s="44">
        <f t="shared" ref="P15:P21" si="19">$P$2</f>
        <v>0.05</v>
      </c>
      <c r="Q15" s="45">
        <f t="shared" ref="Q15:Q23" si="20">N15*(1+P15)</f>
        <v>284274.74629432202</v>
      </c>
      <c r="R15" s="46">
        <f t="shared" ref="R15:R21" si="21">Q15*E15</f>
        <v>11370989.85177288</v>
      </c>
      <c r="S15" s="47">
        <f t="shared" ref="S15:S21" si="22">Q15*($S$3+$S$4)</f>
        <v>0</v>
      </c>
      <c r="T15" s="48"/>
      <c r="U15" s="47">
        <f t="shared" ref="U15:U23" si="23">Q15+S15+T15</f>
        <v>284274.74629432202</v>
      </c>
      <c r="V15" s="47">
        <f t="shared" ref="V15:V21" si="24">U15/(1-($V$3+$V$4))</f>
        <v>314115.7417616818</v>
      </c>
      <c r="W15" s="49">
        <f>ROUNDUP(V15,-1)</f>
        <v>314120</v>
      </c>
      <c r="X15" s="49">
        <f t="shared" ref="X15:X21" si="25">W15*E15</f>
        <v>12564800</v>
      </c>
    </row>
    <row r="16" spans="1:24" ht="12" customHeight="1" x14ac:dyDescent="0.2">
      <c r="A16" s="50">
        <v>3</v>
      </c>
      <c r="B16" s="34" t="s">
        <v>52</v>
      </c>
      <c r="C16" s="35" t="s">
        <v>53</v>
      </c>
      <c r="D16" s="34">
        <v>1</v>
      </c>
      <c r="E16" s="36"/>
      <c r="F16" s="37"/>
      <c r="G16" s="38">
        <f t="shared" si="9"/>
        <v>0</v>
      </c>
      <c r="H16" s="39">
        <f t="shared" si="10"/>
        <v>0</v>
      </c>
      <c r="I16" s="40" t="s">
        <v>31</v>
      </c>
      <c r="J16" s="82">
        <v>10.32</v>
      </c>
      <c r="K16" s="39">
        <f t="shared" si="15"/>
        <v>0</v>
      </c>
      <c r="L16" s="81">
        <f t="shared" si="16"/>
        <v>8.0049999999999996E-2</v>
      </c>
      <c r="M16" s="42">
        <f t="shared" si="12"/>
        <v>0</v>
      </c>
      <c r="N16" s="43">
        <f t="shared" si="17"/>
        <v>0</v>
      </c>
      <c r="O16" s="43">
        <f t="shared" si="18"/>
        <v>0</v>
      </c>
      <c r="P16" s="44">
        <f t="shared" si="19"/>
        <v>0.05</v>
      </c>
      <c r="Q16" s="45">
        <f t="shared" si="20"/>
        <v>0</v>
      </c>
      <c r="R16" s="46">
        <f t="shared" si="21"/>
        <v>0</v>
      </c>
      <c r="S16" s="47">
        <f t="shared" si="22"/>
        <v>0</v>
      </c>
      <c r="T16" s="48"/>
      <c r="U16" s="47">
        <f t="shared" si="23"/>
        <v>0</v>
      </c>
      <c r="V16" s="47">
        <f t="shared" si="24"/>
        <v>0</v>
      </c>
      <c r="W16" s="49">
        <f>ROUNDUP(V16,-3)</f>
        <v>0</v>
      </c>
      <c r="X16" s="49">
        <f t="shared" si="25"/>
        <v>0</v>
      </c>
    </row>
    <row r="17" spans="1:24" ht="12" customHeight="1" x14ac:dyDescent="0.2">
      <c r="A17" s="50">
        <v>4</v>
      </c>
      <c r="B17" s="34" t="s">
        <v>54</v>
      </c>
      <c r="C17" s="35" t="s">
        <v>55</v>
      </c>
      <c r="D17" s="34">
        <v>1</v>
      </c>
      <c r="E17" s="36"/>
      <c r="F17" s="37"/>
      <c r="G17" s="38">
        <f t="shared" si="9"/>
        <v>0</v>
      </c>
      <c r="H17" s="39">
        <f t="shared" si="10"/>
        <v>0</v>
      </c>
      <c r="I17" s="40" t="s">
        <v>31</v>
      </c>
      <c r="J17" s="82">
        <v>10.32</v>
      </c>
      <c r="K17" s="39">
        <f t="shared" si="15"/>
        <v>0</v>
      </c>
      <c r="L17" s="81">
        <f t="shared" si="16"/>
        <v>8.0049999999999996E-2</v>
      </c>
      <c r="M17" s="42">
        <f t="shared" si="12"/>
        <v>0</v>
      </c>
      <c r="N17" s="43">
        <f t="shared" si="17"/>
        <v>0</v>
      </c>
      <c r="O17" s="43">
        <f t="shared" si="18"/>
        <v>0</v>
      </c>
      <c r="P17" s="44">
        <f t="shared" si="19"/>
        <v>0.05</v>
      </c>
      <c r="Q17" s="45">
        <f t="shared" si="20"/>
        <v>0</v>
      </c>
      <c r="R17" s="46">
        <f t="shared" si="21"/>
        <v>0</v>
      </c>
      <c r="S17" s="47">
        <f t="shared" si="22"/>
        <v>0</v>
      </c>
      <c r="T17" s="48"/>
      <c r="U17" s="47">
        <f t="shared" si="23"/>
        <v>0</v>
      </c>
      <c r="V17" s="47">
        <f t="shared" si="24"/>
        <v>0</v>
      </c>
      <c r="W17" s="49">
        <f>ROUNDUP(V17,-3)</f>
        <v>0</v>
      </c>
      <c r="X17" s="49">
        <f t="shared" si="25"/>
        <v>0</v>
      </c>
    </row>
    <row r="18" spans="1:24" ht="12" customHeight="1" x14ac:dyDescent="0.2">
      <c r="A18" s="50">
        <v>5</v>
      </c>
      <c r="B18" s="34" t="s">
        <v>56</v>
      </c>
      <c r="C18" s="35" t="s">
        <v>57</v>
      </c>
      <c r="D18" s="34">
        <v>2</v>
      </c>
      <c r="E18" s="36"/>
      <c r="F18" s="37"/>
      <c r="G18" s="38">
        <f t="shared" si="9"/>
        <v>0</v>
      </c>
      <c r="H18" s="39">
        <f t="shared" si="10"/>
        <v>0</v>
      </c>
      <c r="I18" s="40" t="s">
        <v>31</v>
      </c>
      <c r="J18" s="82">
        <v>10.32</v>
      </c>
      <c r="K18" s="39">
        <f t="shared" si="15"/>
        <v>0</v>
      </c>
      <c r="L18" s="81">
        <f t="shared" si="16"/>
        <v>8.0049999999999996E-2</v>
      </c>
      <c r="M18" s="42">
        <f t="shared" si="12"/>
        <v>0</v>
      </c>
      <c r="N18" s="43">
        <f t="shared" si="17"/>
        <v>0</v>
      </c>
      <c r="O18" s="43">
        <f t="shared" si="18"/>
        <v>0</v>
      </c>
      <c r="P18" s="44">
        <f t="shared" si="19"/>
        <v>0.05</v>
      </c>
      <c r="Q18" s="45">
        <f t="shared" si="20"/>
        <v>0</v>
      </c>
      <c r="R18" s="46">
        <f t="shared" si="21"/>
        <v>0</v>
      </c>
      <c r="S18" s="47">
        <f t="shared" si="22"/>
        <v>0</v>
      </c>
      <c r="T18" s="48"/>
      <c r="U18" s="47">
        <f t="shared" si="23"/>
        <v>0</v>
      </c>
      <c r="V18" s="47">
        <f t="shared" si="24"/>
        <v>0</v>
      </c>
      <c r="W18" s="49">
        <f>ROUNDUP(V18,-3)</f>
        <v>0</v>
      </c>
      <c r="X18" s="49">
        <f t="shared" si="25"/>
        <v>0</v>
      </c>
    </row>
    <row r="19" spans="1:24" ht="12" customHeight="1" x14ac:dyDescent="0.2">
      <c r="A19" s="50">
        <v>6</v>
      </c>
      <c r="B19" s="34" t="s">
        <v>58</v>
      </c>
      <c r="C19" s="35" t="s">
        <v>59</v>
      </c>
      <c r="D19" s="34">
        <v>2</v>
      </c>
      <c r="E19" s="36"/>
      <c r="F19" s="37"/>
      <c r="G19" s="38">
        <f t="shared" si="9"/>
        <v>0</v>
      </c>
      <c r="H19" s="39">
        <f t="shared" si="10"/>
        <v>0</v>
      </c>
      <c r="I19" s="40" t="s">
        <v>31</v>
      </c>
      <c r="J19" s="82">
        <v>10.32</v>
      </c>
      <c r="K19" s="39">
        <f t="shared" si="15"/>
        <v>0</v>
      </c>
      <c r="L19" s="81">
        <f t="shared" si="16"/>
        <v>8.0049999999999996E-2</v>
      </c>
      <c r="M19" s="42">
        <f t="shared" si="12"/>
        <v>0</v>
      </c>
      <c r="N19" s="43">
        <f t="shared" si="17"/>
        <v>0</v>
      </c>
      <c r="O19" s="43">
        <f t="shared" si="18"/>
        <v>0</v>
      </c>
      <c r="P19" s="44">
        <f t="shared" si="19"/>
        <v>0.05</v>
      </c>
      <c r="Q19" s="45">
        <f t="shared" si="20"/>
        <v>0</v>
      </c>
      <c r="R19" s="46">
        <f t="shared" si="21"/>
        <v>0</v>
      </c>
      <c r="S19" s="47">
        <f t="shared" si="22"/>
        <v>0</v>
      </c>
      <c r="T19" s="48"/>
      <c r="U19" s="47">
        <f t="shared" si="23"/>
        <v>0</v>
      </c>
      <c r="V19" s="47">
        <f t="shared" si="24"/>
        <v>0</v>
      </c>
      <c r="W19" s="49">
        <f>ROUNDUP(V19,-2)</f>
        <v>0</v>
      </c>
      <c r="X19" s="49">
        <f t="shared" si="25"/>
        <v>0</v>
      </c>
    </row>
    <row r="20" spans="1:24" ht="12" customHeight="1" x14ac:dyDescent="0.2">
      <c r="A20" s="50">
        <v>7</v>
      </c>
      <c r="B20" s="34" t="s">
        <v>60</v>
      </c>
      <c r="C20" s="35" t="s">
        <v>61</v>
      </c>
      <c r="D20" s="34">
        <v>1</v>
      </c>
      <c r="E20" s="36"/>
      <c r="F20" s="37"/>
      <c r="G20" s="38">
        <f t="shared" si="9"/>
        <v>0</v>
      </c>
      <c r="H20" s="39">
        <f t="shared" si="10"/>
        <v>0</v>
      </c>
      <c r="I20" s="40" t="s">
        <v>31</v>
      </c>
      <c r="J20" s="82">
        <v>10.32</v>
      </c>
      <c r="K20" s="39">
        <f t="shared" si="15"/>
        <v>0</v>
      </c>
      <c r="L20" s="81">
        <f t="shared" si="16"/>
        <v>8.0049999999999996E-2</v>
      </c>
      <c r="M20" s="42">
        <f t="shared" si="12"/>
        <v>0</v>
      </c>
      <c r="N20" s="43">
        <f t="shared" si="17"/>
        <v>0</v>
      </c>
      <c r="O20" s="43">
        <f t="shared" si="18"/>
        <v>0</v>
      </c>
      <c r="P20" s="44">
        <f t="shared" si="19"/>
        <v>0.05</v>
      </c>
      <c r="Q20" s="45">
        <f t="shared" si="20"/>
        <v>0</v>
      </c>
      <c r="R20" s="46">
        <f t="shared" si="21"/>
        <v>0</v>
      </c>
      <c r="S20" s="47">
        <f t="shared" si="22"/>
        <v>0</v>
      </c>
      <c r="T20" s="48"/>
      <c r="U20" s="47">
        <f t="shared" si="23"/>
        <v>0</v>
      </c>
      <c r="V20" s="47">
        <f t="shared" si="24"/>
        <v>0</v>
      </c>
      <c r="W20" s="49">
        <f t="shared" ref="W20:W21" si="26">ROUNDUP(V20,-3)</f>
        <v>0</v>
      </c>
      <c r="X20" s="49">
        <f t="shared" si="25"/>
        <v>0</v>
      </c>
    </row>
    <row r="21" spans="1:24" ht="12" customHeight="1" x14ac:dyDescent="0.2">
      <c r="A21" s="50">
        <v>8</v>
      </c>
      <c r="B21" s="34" t="s">
        <v>62</v>
      </c>
      <c r="C21" s="35" t="s">
        <v>63</v>
      </c>
      <c r="D21" s="34">
        <v>1</v>
      </c>
      <c r="E21" s="36"/>
      <c r="F21" s="37"/>
      <c r="G21" s="38">
        <f t="shared" si="9"/>
        <v>0</v>
      </c>
      <c r="H21" s="39">
        <f t="shared" si="10"/>
        <v>0</v>
      </c>
      <c r="I21" s="40" t="s">
        <v>31</v>
      </c>
      <c r="J21" s="82">
        <v>10.32</v>
      </c>
      <c r="K21" s="39">
        <f t="shared" si="15"/>
        <v>0</v>
      </c>
      <c r="L21" s="81">
        <f t="shared" si="16"/>
        <v>8.0049999999999996E-2</v>
      </c>
      <c r="M21" s="42">
        <f t="shared" si="12"/>
        <v>0</v>
      </c>
      <c r="N21" s="43">
        <f t="shared" si="17"/>
        <v>0</v>
      </c>
      <c r="O21" s="43">
        <f t="shared" si="18"/>
        <v>0</v>
      </c>
      <c r="P21" s="44">
        <f t="shared" si="19"/>
        <v>0.05</v>
      </c>
      <c r="Q21" s="45">
        <f t="shared" si="20"/>
        <v>0</v>
      </c>
      <c r="R21" s="46">
        <f t="shared" si="21"/>
        <v>0</v>
      </c>
      <c r="S21" s="47">
        <f t="shared" si="22"/>
        <v>0</v>
      </c>
      <c r="T21" s="48"/>
      <c r="U21" s="47">
        <f t="shared" si="23"/>
        <v>0</v>
      </c>
      <c r="V21" s="47">
        <f t="shared" si="24"/>
        <v>0</v>
      </c>
      <c r="W21" s="49">
        <f t="shared" si="26"/>
        <v>0</v>
      </c>
      <c r="X21" s="49">
        <f t="shared" si="25"/>
        <v>0</v>
      </c>
    </row>
    <row r="22" spans="1:24" ht="12" customHeight="1" x14ac:dyDescent="0.2">
      <c r="A22" s="53" t="s">
        <v>48</v>
      </c>
      <c r="B22" s="54" t="s">
        <v>49</v>
      </c>
      <c r="C22" s="54"/>
      <c r="D22" s="54"/>
      <c r="E22" s="55"/>
      <c r="F22" s="54"/>
      <c r="G22" s="38"/>
      <c r="H22" s="39">
        <f t="shared" si="10"/>
        <v>0</v>
      </c>
      <c r="I22" s="40"/>
      <c r="J22" s="83"/>
      <c r="K22" s="39"/>
      <c r="L22" s="81"/>
      <c r="M22" s="42">
        <f t="shared" si="12"/>
        <v>0</v>
      </c>
      <c r="N22" s="43"/>
      <c r="O22" s="43"/>
      <c r="P22" s="44"/>
      <c r="Q22" s="45"/>
      <c r="R22" s="46"/>
      <c r="S22" s="47"/>
      <c r="T22" s="48"/>
      <c r="U22" s="47"/>
      <c r="V22" s="47"/>
      <c r="W22" s="49"/>
      <c r="X22" s="49"/>
    </row>
    <row r="23" spans="1:24" ht="12" customHeight="1" x14ac:dyDescent="0.2">
      <c r="A23" s="50">
        <v>10</v>
      </c>
      <c r="B23" s="34" t="s">
        <v>50</v>
      </c>
      <c r="C23" s="35" t="s">
        <v>51</v>
      </c>
      <c r="D23" s="34">
        <v>1</v>
      </c>
      <c r="E23" s="36">
        <v>10</v>
      </c>
      <c r="F23" s="37">
        <v>2896</v>
      </c>
      <c r="G23" s="38">
        <f t="shared" si="9"/>
        <v>2896</v>
      </c>
      <c r="H23" s="39">
        <f t="shared" si="10"/>
        <v>2954.2096000000001</v>
      </c>
      <c r="I23" s="40" t="s">
        <v>31</v>
      </c>
      <c r="J23" s="82">
        <v>10.32</v>
      </c>
      <c r="K23" s="39">
        <f t="shared" si="15"/>
        <v>304.87443072000002</v>
      </c>
      <c r="L23" s="81">
        <f t="shared" ref="L23:L29" si="27">$L$2</f>
        <v>8.0049999999999996E-2</v>
      </c>
      <c r="M23" s="42">
        <f t="shared" si="12"/>
        <v>231.82479999999998</v>
      </c>
      <c r="N23" s="43">
        <f t="shared" ref="N23:N29" si="28">(G23+K23+M23)*$N$4</f>
        <v>282339.51172671997</v>
      </c>
      <c r="O23" s="43">
        <f t="shared" ref="O23:O29" si="29">N23*E23</f>
        <v>2823395.1172671998</v>
      </c>
      <c r="P23" s="44">
        <f t="shared" ref="P23:P29" si="30">$P$2</f>
        <v>0.05</v>
      </c>
      <c r="Q23" s="45">
        <f t="shared" si="20"/>
        <v>296456.48731305596</v>
      </c>
      <c r="R23" s="46">
        <f t="shared" ref="R23:R29" si="31">Q23*E23</f>
        <v>2964564.8731305595</v>
      </c>
      <c r="S23" s="47">
        <f t="shared" ref="S23:S29" si="32">Q23*($S$3+$S$4)</f>
        <v>0</v>
      </c>
      <c r="T23" s="48"/>
      <c r="U23" s="47">
        <f t="shared" si="23"/>
        <v>296456.48731305596</v>
      </c>
      <c r="V23" s="47">
        <f t="shared" ref="V23:V29" si="33">U23/(1-($V$3+$V$4))</f>
        <v>327576.22907519992</v>
      </c>
      <c r="W23" s="49">
        <f>ROUNDUP(V23,-1)</f>
        <v>327580</v>
      </c>
      <c r="X23" s="49">
        <f t="shared" ref="X23:X29" si="34">W23*E23</f>
        <v>3275800</v>
      </c>
    </row>
    <row r="24" spans="1:24" ht="12" customHeight="1" x14ac:dyDescent="0.2">
      <c r="A24" s="50">
        <v>11</v>
      </c>
      <c r="B24" s="34" t="s">
        <v>52</v>
      </c>
      <c r="C24" s="35" t="s">
        <v>53</v>
      </c>
      <c r="D24" s="34">
        <v>1</v>
      </c>
      <c r="E24" s="36"/>
      <c r="F24" s="37"/>
      <c r="G24" s="38">
        <f t="shared" si="9"/>
        <v>0</v>
      </c>
      <c r="H24" s="39">
        <f t="shared" si="10"/>
        <v>0</v>
      </c>
      <c r="I24" s="40" t="s">
        <v>31</v>
      </c>
      <c r="J24" s="82">
        <v>10.32</v>
      </c>
      <c r="K24" s="39">
        <f t="shared" si="11"/>
        <v>0</v>
      </c>
      <c r="L24" s="81">
        <f t="shared" si="27"/>
        <v>8.0049999999999996E-2</v>
      </c>
      <c r="M24" s="42">
        <f t="shared" si="12"/>
        <v>0</v>
      </c>
      <c r="N24" s="43">
        <f t="shared" si="28"/>
        <v>0</v>
      </c>
      <c r="O24" s="43">
        <f t="shared" si="29"/>
        <v>0</v>
      </c>
      <c r="P24" s="44">
        <f t="shared" si="30"/>
        <v>0.05</v>
      </c>
      <c r="Q24" s="45">
        <f t="shared" si="3"/>
        <v>0</v>
      </c>
      <c r="R24" s="46">
        <f t="shared" si="31"/>
        <v>0</v>
      </c>
      <c r="S24" s="47">
        <f t="shared" si="32"/>
        <v>0</v>
      </c>
      <c r="T24" s="48"/>
      <c r="U24" s="47">
        <f t="shared" si="6"/>
        <v>0</v>
      </c>
      <c r="V24" s="47">
        <f t="shared" si="33"/>
        <v>0</v>
      </c>
      <c r="W24" s="49">
        <f t="shared" si="14"/>
        <v>0</v>
      </c>
      <c r="X24" s="49">
        <f t="shared" si="34"/>
        <v>0</v>
      </c>
    </row>
    <row r="25" spans="1:24" ht="12" customHeight="1" x14ac:dyDescent="0.2">
      <c r="A25" s="50">
        <v>2</v>
      </c>
      <c r="B25" s="34" t="s">
        <v>54</v>
      </c>
      <c r="C25" s="35" t="s">
        <v>55</v>
      </c>
      <c r="D25" s="34">
        <v>1</v>
      </c>
      <c r="E25" s="36"/>
      <c r="F25" s="37"/>
      <c r="G25" s="38">
        <f t="shared" si="9"/>
        <v>0</v>
      </c>
      <c r="H25" s="39">
        <f t="shared" si="10"/>
        <v>0</v>
      </c>
      <c r="I25" s="40" t="s">
        <v>31</v>
      </c>
      <c r="J25" s="82">
        <v>10.32</v>
      </c>
      <c r="K25" s="39">
        <f t="shared" si="11"/>
        <v>0</v>
      </c>
      <c r="L25" s="81">
        <f t="shared" si="27"/>
        <v>8.0049999999999996E-2</v>
      </c>
      <c r="M25" s="42">
        <f t="shared" si="12"/>
        <v>0</v>
      </c>
      <c r="N25" s="43">
        <f t="shared" si="28"/>
        <v>0</v>
      </c>
      <c r="O25" s="43">
        <f t="shared" si="29"/>
        <v>0</v>
      </c>
      <c r="P25" s="44">
        <f t="shared" si="30"/>
        <v>0.05</v>
      </c>
      <c r="Q25" s="45">
        <f t="shared" si="3"/>
        <v>0</v>
      </c>
      <c r="R25" s="46">
        <f t="shared" si="31"/>
        <v>0</v>
      </c>
      <c r="S25" s="47">
        <f t="shared" si="32"/>
        <v>0</v>
      </c>
      <c r="T25" s="48"/>
      <c r="U25" s="47">
        <f t="shared" si="6"/>
        <v>0</v>
      </c>
      <c r="V25" s="47">
        <f t="shared" si="33"/>
        <v>0</v>
      </c>
      <c r="W25" s="49">
        <f>ROUNDUP(V25,-3)</f>
        <v>0</v>
      </c>
      <c r="X25" s="49">
        <f t="shared" si="34"/>
        <v>0</v>
      </c>
    </row>
    <row r="26" spans="1:24" ht="12" customHeight="1" x14ac:dyDescent="0.2">
      <c r="A26" s="50">
        <v>3</v>
      </c>
      <c r="B26" s="34" t="s">
        <v>64</v>
      </c>
      <c r="C26" s="35" t="s">
        <v>65</v>
      </c>
      <c r="D26" s="34">
        <v>2</v>
      </c>
      <c r="E26" s="36"/>
      <c r="F26" s="37"/>
      <c r="G26" s="38">
        <f t="shared" si="9"/>
        <v>0</v>
      </c>
      <c r="H26" s="39">
        <f t="shared" si="10"/>
        <v>0</v>
      </c>
      <c r="I26" s="40" t="s">
        <v>31</v>
      </c>
      <c r="J26" s="82">
        <v>10.32</v>
      </c>
      <c r="K26" s="39">
        <f t="shared" si="11"/>
        <v>0</v>
      </c>
      <c r="L26" s="81">
        <f t="shared" si="27"/>
        <v>8.0049999999999996E-2</v>
      </c>
      <c r="M26" s="42">
        <f t="shared" si="12"/>
        <v>0</v>
      </c>
      <c r="N26" s="43">
        <f t="shared" si="28"/>
        <v>0</v>
      </c>
      <c r="O26" s="43">
        <f t="shared" si="29"/>
        <v>0</v>
      </c>
      <c r="P26" s="44">
        <f t="shared" si="30"/>
        <v>0.05</v>
      </c>
      <c r="Q26" s="45">
        <f t="shared" si="3"/>
        <v>0</v>
      </c>
      <c r="R26" s="46">
        <f t="shared" si="31"/>
        <v>0</v>
      </c>
      <c r="S26" s="47">
        <f t="shared" si="32"/>
        <v>0</v>
      </c>
      <c r="T26" s="48"/>
      <c r="U26" s="47">
        <f t="shared" si="6"/>
        <v>0</v>
      </c>
      <c r="V26" s="47">
        <f t="shared" si="33"/>
        <v>0</v>
      </c>
      <c r="W26" s="49">
        <f>ROUNDUP(V26,-3)</f>
        <v>0</v>
      </c>
      <c r="X26" s="49">
        <f t="shared" si="34"/>
        <v>0</v>
      </c>
    </row>
    <row r="27" spans="1:24" ht="12" customHeight="1" x14ac:dyDescent="0.2">
      <c r="A27" s="50">
        <v>4</v>
      </c>
      <c r="B27" s="34" t="s">
        <v>58</v>
      </c>
      <c r="C27" s="35" t="s">
        <v>59</v>
      </c>
      <c r="D27" s="34">
        <v>2</v>
      </c>
      <c r="E27" s="36"/>
      <c r="F27" s="37"/>
      <c r="G27" s="38">
        <f t="shared" si="9"/>
        <v>0</v>
      </c>
      <c r="H27" s="39">
        <f t="shared" si="10"/>
        <v>0</v>
      </c>
      <c r="I27" s="40" t="s">
        <v>31</v>
      </c>
      <c r="J27" s="82">
        <v>10.32</v>
      </c>
      <c r="K27" s="39">
        <f t="shared" si="11"/>
        <v>0</v>
      </c>
      <c r="L27" s="81">
        <f t="shared" si="27"/>
        <v>8.0049999999999996E-2</v>
      </c>
      <c r="M27" s="42">
        <f t="shared" si="12"/>
        <v>0</v>
      </c>
      <c r="N27" s="43">
        <f t="shared" si="28"/>
        <v>0</v>
      </c>
      <c r="O27" s="43">
        <f t="shared" si="29"/>
        <v>0</v>
      </c>
      <c r="P27" s="44">
        <f t="shared" si="30"/>
        <v>0.05</v>
      </c>
      <c r="Q27" s="45">
        <f t="shared" si="3"/>
        <v>0</v>
      </c>
      <c r="R27" s="46">
        <f t="shared" si="31"/>
        <v>0</v>
      </c>
      <c r="S27" s="47">
        <f t="shared" si="32"/>
        <v>0</v>
      </c>
      <c r="T27" s="48"/>
      <c r="U27" s="47">
        <f t="shared" si="6"/>
        <v>0</v>
      </c>
      <c r="V27" s="47">
        <f t="shared" si="33"/>
        <v>0</v>
      </c>
      <c r="W27" s="49">
        <f>ROUNDUP(V27,-3)</f>
        <v>0</v>
      </c>
      <c r="X27" s="49">
        <f t="shared" si="34"/>
        <v>0</v>
      </c>
    </row>
    <row r="28" spans="1:24" ht="12" customHeight="1" x14ac:dyDescent="0.2">
      <c r="A28" s="50">
        <v>5</v>
      </c>
      <c r="B28" s="34" t="s">
        <v>60</v>
      </c>
      <c r="C28" s="35" t="s">
        <v>61</v>
      </c>
      <c r="D28" s="34">
        <v>1</v>
      </c>
      <c r="E28" s="36"/>
      <c r="F28" s="37"/>
      <c r="G28" s="38">
        <f t="shared" si="9"/>
        <v>0</v>
      </c>
      <c r="H28" s="39">
        <f t="shared" si="10"/>
        <v>0</v>
      </c>
      <c r="I28" s="40" t="s">
        <v>31</v>
      </c>
      <c r="J28" s="82">
        <v>10.32</v>
      </c>
      <c r="K28" s="39">
        <f t="shared" si="11"/>
        <v>0</v>
      </c>
      <c r="L28" s="81">
        <f t="shared" si="27"/>
        <v>8.0049999999999996E-2</v>
      </c>
      <c r="M28" s="42">
        <f t="shared" si="12"/>
        <v>0</v>
      </c>
      <c r="N28" s="43">
        <f t="shared" si="28"/>
        <v>0</v>
      </c>
      <c r="O28" s="43">
        <f t="shared" si="29"/>
        <v>0</v>
      </c>
      <c r="P28" s="44">
        <f t="shared" si="30"/>
        <v>0.05</v>
      </c>
      <c r="Q28" s="45">
        <f t="shared" si="3"/>
        <v>0</v>
      </c>
      <c r="R28" s="46">
        <f t="shared" si="31"/>
        <v>0</v>
      </c>
      <c r="S28" s="47">
        <f t="shared" si="32"/>
        <v>0</v>
      </c>
      <c r="T28" s="48"/>
      <c r="U28" s="47">
        <f t="shared" si="6"/>
        <v>0</v>
      </c>
      <c r="V28" s="47">
        <f t="shared" si="33"/>
        <v>0</v>
      </c>
      <c r="W28" s="49">
        <f>ROUNDUP(V28,-3)</f>
        <v>0</v>
      </c>
      <c r="X28" s="49">
        <f t="shared" si="34"/>
        <v>0</v>
      </c>
    </row>
    <row r="29" spans="1:24" ht="12" customHeight="1" x14ac:dyDescent="0.2">
      <c r="A29" s="50">
        <v>6</v>
      </c>
      <c r="B29" s="34" t="s">
        <v>62</v>
      </c>
      <c r="C29" s="35" t="s">
        <v>63</v>
      </c>
      <c r="D29" s="34">
        <v>1</v>
      </c>
      <c r="E29" s="36"/>
      <c r="F29" s="37"/>
      <c r="G29" s="38">
        <f t="shared" si="9"/>
        <v>0</v>
      </c>
      <c r="H29" s="39">
        <f t="shared" si="10"/>
        <v>0</v>
      </c>
      <c r="I29" s="40" t="s">
        <v>31</v>
      </c>
      <c r="J29" s="82">
        <v>10.32</v>
      </c>
      <c r="K29" s="39">
        <f t="shared" si="11"/>
        <v>0</v>
      </c>
      <c r="L29" s="81">
        <f t="shared" si="27"/>
        <v>8.0049999999999996E-2</v>
      </c>
      <c r="M29" s="42">
        <f t="shared" si="12"/>
        <v>0</v>
      </c>
      <c r="N29" s="43">
        <f t="shared" si="28"/>
        <v>0</v>
      </c>
      <c r="O29" s="43">
        <f t="shared" si="29"/>
        <v>0</v>
      </c>
      <c r="P29" s="44">
        <f t="shared" si="30"/>
        <v>0.05</v>
      </c>
      <c r="Q29" s="45">
        <f t="shared" si="3"/>
        <v>0</v>
      </c>
      <c r="R29" s="46">
        <f t="shared" si="31"/>
        <v>0</v>
      </c>
      <c r="S29" s="47">
        <f t="shared" si="32"/>
        <v>0</v>
      </c>
      <c r="T29" s="48"/>
      <c r="U29" s="47">
        <f t="shared" si="6"/>
        <v>0</v>
      </c>
      <c r="V29" s="47">
        <f t="shared" si="33"/>
        <v>0</v>
      </c>
      <c r="W29" s="49">
        <f>ROUNDUP(V29,-2)</f>
        <v>0</v>
      </c>
      <c r="X29" s="49">
        <f t="shared" si="34"/>
        <v>0</v>
      </c>
    </row>
    <row r="30" spans="1:24" ht="12" customHeight="1" x14ac:dyDescent="0.2">
      <c r="A30" s="53" t="s">
        <v>48</v>
      </c>
      <c r="B30" s="54" t="s">
        <v>49</v>
      </c>
      <c r="C30" s="54"/>
      <c r="D30" s="54"/>
      <c r="E30" s="55"/>
      <c r="F30" s="54"/>
      <c r="G30" s="38"/>
      <c r="H30" s="39">
        <f t="shared" si="10"/>
        <v>0</v>
      </c>
      <c r="I30" s="40"/>
      <c r="J30" s="83"/>
      <c r="K30" s="39"/>
      <c r="L30" s="81"/>
      <c r="M30" s="42">
        <f t="shared" si="12"/>
        <v>0</v>
      </c>
      <c r="N30" s="43"/>
      <c r="O30" s="43"/>
      <c r="P30" s="44"/>
      <c r="Q30" s="45"/>
      <c r="R30" s="46"/>
      <c r="S30" s="47"/>
      <c r="T30" s="48"/>
      <c r="U30" s="47"/>
      <c r="V30" s="47"/>
      <c r="W30" s="49"/>
      <c r="X30" s="49"/>
    </row>
    <row r="31" spans="1:24" ht="12" customHeight="1" x14ac:dyDescent="0.2">
      <c r="A31" s="50">
        <v>8</v>
      </c>
      <c r="B31" s="34" t="s">
        <v>50</v>
      </c>
      <c r="C31" s="35" t="s">
        <v>51</v>
      </c>
      <c r="D31" s="34">
        <v>1</v>
      </c>
      <c r="E31" s="36">
        <v>3</v>
      </c>
      <c r="F31" s="37">
        <v>3147</v>
      </c>
      <c r="G31" s="38">
        <f t="shared" si="9"/>
        <v>3147</v>
      </c>
      <c r="H31" s="39">
        <f t="shared" si="10"/>
        <v>3210.2547000000004</v>
      </c>
      <c r="I31" s="40" t="s">
        <v>31</v>
      </c>
      <c r="J31" s="82">
        <v>10.32</v>
      </c>
      <c r="K31" s="39">
        <f t="shared" si="11"/>
        <v>331.29828504000005</v>
      </c>
      <c r="L31" s="81">
        <f t="shared" ref="L31:L37" si="35">$L$2</f>
        <v>8.0049999999999996E-2</v>
      </c>
      <c r="M31" s="42">
        <f t="shared" si="12"/>
        <v>251.91735</v>
      </c>
      <c r="N31" s="43">
        <f t="shared" ref="N31:N37" si="36">(G31+K31+M31)*$N$4</f>
        <v>306810.23598204</v>
      </c>
      <c r="O31" s="43">
        <f t="shared" ref="O31:O37" si="37">N31*E31</f>
        <v>920430.70794612006</v>
      </c>
      <c r="P31" s="44">
        <f t="shared" ref="P31:P37" si="38">$P$2</f>
        <v>0.05</v>
      </c>
      <c r="Q31" s="45">
        <f t="shared" si="3"/>
        <v>322150.74778114201</v>
      </c>
      <c r="R31" s="46">
        <f t="shared" ref="R31:R37" si="39">Q31*E31</f>
        <v>966452.24334342603</v>
      </c>
      <c r="S31" s="47">
        <f t="shared" ref="S31:S37" si="40">Q31*($S$3+$S$4)</f>
        <v>0</v>
      </c>
      <c r="T31" s="48"/>
      <c r="U31" s="47">
        <f t="shared" si="6"/>
        <v>322150.74778114201</v>
      </c>
      <c r="V31" s="47">
        <f t="shared" ref="V31:V37" si="41">U31/(1-($V$3+$V$4))</f>
        <v>355967.67710623425</v>
      </c>
      <c r="W31" s="49">
        <f>ROUNDUP(V31,-1)</f>
        <v>355970</v>
      </c>
      <c r="X31" s="49">
        <f t="shared" ref="X31:X37" si="42">W31*E31</f>
        <v>1067910</v>
      </c>
    </row>
    <row r="32" spans="1:24" ht="12" customHeight="1" x14ac:dyDescent="0.2">
      <c r="A32" s="50">
        <v>9</v>
      </c>
      <c r="B32" s="34" t="s">
        <v>52</v>
      </c>
      <c r="C32" s="35" t="s">
        <v>53</v>
      </c>
      <c r="D32" s="34">
        <v>1</v>
      </c>
      <c r="E32" s="36"/>
      <c r="F32" s="37"/>
      <c r="G32" s="38">
        <f t="shared" si="9"/>
        <v>0</v>
      </c>
      <c r="H32" s="39">
        <f t="shared" si="10"/>
        <v>0</v>
      </c>
      <c r="I32" s="40" t="s">
        <v>31</v>
      </c>
      <c r="J32" s="82">
        <v>10.32</v>
      </c>
      <c r="K32" s="39">
        <f t="shared" si="11"/>
        <v>0</v>
      </c>
      <c r="L32" s="81">
        <f t="shared" si="35"/>
        <v>8.0049999999999996E-2</v>
      </c>
      <c r="M32" s="42">
        <f t="shared" si="12"/>
        <v>0</v>
      </c>
      <c r="N32" s="43">
        <f t="shared" si="36"/>
        <v>0</v>
      </c>
      <c r="O32" s="43">
        <f t="shared" si="37"/>
        <v>0</v>
      </c>
      <c r="P32" s="44">
        <f t="shared" si="38"/>
        <v>0.05</v>
      </c>
      <c r="Q32" s="45">
        <f t="shared" si="3"/>
        <v>0</v>
      </c>
      <c r="R32" s="46">
        <f t="shared" si="39"/>
        <v>0</v>
      </c>
      <c r="S32" s="47">
        <f t="shared" si="40"/>
        <v>0</v>
      </c>
      <c r="T32" s="48"/>
      <c r="U32" s="47">
        <f t="shared" si="6"/>
        <v>0</v>
      </c>
      <c r="V32" s="47">
        <f t="shared" si="41"/>
        <v>0</v>
      </c>
      <c r="W32" s="49">
        <f t="shared" ref="W32:W33" si="43">ROUNDUP(V32,-3)</f>
        <v>0</v>
      </c>
      <c r="X32" s="49">
        <f t="shared" si="42"/>
        <v>0</v>
      </c>
    </row>
    <row r="33" spans="1:24" ht="12" customHeight="1" x14ac:dyDescent="0.2">
      <c r="A33" s="50">
        <v>10</v>
      </c>
      <c r="B33" s="34" t="s">
        <v>54</v>
      </c>
      <c r="C33" s="35" t="s">
        <v>55</v>
      </c>
      <c r="D33" s="34">
        <v>1</v>
      </c>
      <c r="E33" s="36"/>
      <c r="F33" s="37"/>
      <c r="G33" s="38">
        <f t="shared" si="9"/>
        <v>0</v>
      </c>
      <c r="H33" s="39">
        <f t="shared" si="10"/>
        <v>0</v>
      </c>
      <c r="I33" s="40" t="s">
        <v>31</v>
      </c>
      <c r="J33" s="82">
        <v>10.32</v>
      </c>
      <c r="K33" s="39">
        <f t="shared" si="11"/>
        <v>0</v>
      </c>
      <c r="L33" s="81">
        <f t="shared" si="35"/>
        <v>8.0049999999999996E-2</v>
      </c>
      <c r="M33" s="42">
        <f t="shared" si="12"/>
        <v>0</v>
      </c>
      <c r="N33" s="43">
        <f t="shared" si="36"/>
        <v>0</v>
      </c>
      <c r="O33" s="43">
        <f t="shared" si="37"/>
        <v>0</v>
      </c>
      <c r="P33" s="44">
        <f t="shared" si="38"/>
        <v>0.05</v>
      </c>
      <c r="Q33" s="45">
        <f t="shared" si="3"/>
        <v>0</v>
      </c>
      <c r="R33" s="46">
        <f t="shared" si="39"/>
        <v>0</v>
      </c>
      <c r="S33" s="47">
        <f t="shared" si="40"/>
        <v>0</v>
      </c>
      <c r="T33" s="48"/>
      <c r="U33" s="47">
        <f t="shared" si="6"/>
        <v>0</v>
      </c>
      <c r="V33" s="47">
        <f t="shared" si="41"/>
        <v>0</v>
      </c>
      <c r="W33" s="49">
        <f t="shared" si="43"/>
        <v>0</v>
      </c>
      <c r="X33" s="49">
        <f t="shared" si="42"/>
        <v>0</v>
      </c>
    </row>
    <row r="34" spans="1:24" ht="12" customHeight="1" x14ac:dyDescent="0.2">
      <c r="A34" s="33">
        <v>1</v>
      </c>
      <c r="B34" s="34" t="s">
        <v>64</v>
      </c>
      <c r="C34" s="35" t="s">
        <v>65</v>
      </c>
      <c r="D34" s="34">
        <v>4</v>
      </c>
      <c r="E34" s="36"/>
      <c r="F34" s="37"/>
      <c r="G34" s="38">
        <f t="shared" si="9"/>
        <v>0</v>
      </c>
      <c r="H34" s="39">
        <f t="shared" si="10"/>
        <v>0</v>
      </c>
      <c r="I34" s="40" t="s">
        <v>31</v>
      </c>
      <c r="J34" s="82">
        <v>10.32</v>
      </c>
      <c r="K34" s="39">
        <f>H34*J34%</f>
        <v>0</v>
      </c>
      <c r="L34" s="81">
        <f t="shared" si="35"/>
        <v>8.0049999999999996E-2</v>
      </c>
      <c r="M34" s="42">
        <f t="shared" si="12"/>
        <v>0</v>
      </c>
      <c r="N34" s="43">
        <f t="shared" si="36"/>
        <v>0</v>
      </c>
      <c r="O34" s="43">
        <f t="shared" si="37"/>
        <v>0</v>
      </c>
      <c r="P34" s="44">
        <f t="shared" si="38"/>
        <v>0.05</v>
      </c>
      <c r="Q34" s="45">
        <f t="shared" si="3"/>
        <v>0</v>
      </c>
      <c r="R34" s="46">
        <f t="shared" si="39"/>
        <v>0</v>
      </c>
      <c r="S34" s="47">
        <f t="shared" si="40"/>
        <v>0</v>
      </c>
      <c r="T34" s="48"/>
      <c r="U34" s="47">
        <f t="shared" si="6"/>
        <v>0</v>
      </c>
      <c r="V34" s="47">
        <f t="shared" si="41"/>
        <v>0</v>
      </c>
      <c r="W34" s="49">
        <f>ROUNDUP(V34,-2)</f>
        <v>0</v>
      </c>
      <c r="X34" s="49">
        <f t="shared" si="42"/>
        <v>0</v>
      </c>
    </row>
    <row r="35" spans="1:24" ht="12" customHeight="1" x14ac:dyDescent="0.2">
      <c r="A35" s="50">
        <v>2</v>
      </c>
      <c r="B35" s="34" t="s">
        <v>58</v>
      </c>
      <c r="C35" s="35" t="s">
        <v>59</v>
      </c>
      <c r="D35" s="34">
        <v>2</v>
      </c>
      <c r="E35" s="36"/>
      <c r="F35" s="37"/>
      <c r="G35" s="38">
        <f t="shared" si="9"/>
        <v>0</v>
      </c>
      <c r="H35" s="39">
        <f t="shared" si="10"/>
        <v>0</v>
      </c>
      <c r="I35" s="40" t="s">
        <v>31</v>
      </c>
      <c r="J35" s="82">
        <v>10.32</v>
      </c>
      <c r="K35" s="39">
        <f t="shared" ref="K35:K51" si="44">H35*J35%</f>
        <v>0</v>
      </c>
      <c r="L35" s="81">
        <f t="shared" si="35"/>
        <v>8.0049999999999996E-2</v>
      </c>
      <c r="M35" s="42">
        <f t="shared" si="12"/>
        <v>0</v>
      </c>
      <c r="N35" s="43">
        <f t="shared" si="36"/>
        <v>0</v>
      </c>
      <c r="O35" s="43">
        <f t="shared" si="37"/>
        <v>0</v>
      </c>
      <c r="P35" s="44">
        <f t="shared" si="38"/>
        <v>0.05</v>
      </c>
      <c r="Q35" s="45">
        <f t="shared" si="3"/>
        <v>0</v>
      </c>
      <c r="R35" s="46">
        <f t="shared" si="39"/>
        <v>0</v>
      </c>
      <c r="S35" s="47">
        <f t="shared" si="40"/>
        <v>0</v>
      </c>
      <c r="T35" s="48"/>
      <c r="U35" s="47">
        <f t="shared" si="6"/>
        <v>0</v>
      </c>
      <c r="V35" s="47">
        <f t="shared" si="41"/>
        <v>0</v>
      </c>
      <c r="W35" s="49">
        <f>ROUNDUP(V35,-3)</f>
        <v>0</v>
      </c>
      <c r="X35" s="49">
        <f t="shared" si="42"/>
        <v>0</v>
      </c>
    </row>
    <row r="36" spans="1:24" ht="12" customHeight="1" x14ac:dyDescent="0.2">
      <c r="A36" s="50">
        <v>3</v>
      </c>
      <c r="B36" s="34" t="s">
        <v>60</v>
      </c>
      <c r="C36" s="35" t="s">
        <v>61</v>
      </c>
      <c r="D36" s="34">
        <v>1</v>
      </c>
      <c r="E36" s="36"/>
      <c r="F36" s="37"/>
      <c r="G36" s="38">
        <f t="shared" si="9"/>
        <v>0</v>
      </c>
      <c r="H36" s="39">
        <f t="shared" si="10"/>
        <v>0</v>
      </c>
      <c r="I36" s="40" t="s">
        <v>31</v>
      </c>
      <c r="J36" s="82">
        <v>10.32</v>
      </c>
      <c r="K36" s="39">
        <f t="shared" si="44"/>
        <v>0</v>
      </c>
      <c r="L36" s="81">
        <f t="shared" si="35"/>
        <v>8.0049999999999996E-2</v>
      </c>
      <c r="M36" s="42">
        <f t="shared" si="12"/>
        <v>0</v>
      </c>
      <c r="N36" s="43">
        <f t="shared" si="36"/>
        <v>0</v>
      </c>
      <c r="O36" s="43">
        <f t="shared" si="37"/>
        <v>0</v>
      </c>
      <c r="P36" s="44">
        <f t="shared" si="38"/>
        <v>0.05</v>
      </c>
      <c r="Q36" s="45">
        <f t="shared" si="3"/>
        <v>0</v>
      </c>
      <c r="R36" s="46">
        <f t="shared" si="39"/>
        <v>0</v>
      </c>
      <c r="S36" s="47">
        <f t="shared" si="40"/>
        <v>0</v>
      </c>
      <c r="T36" s="48"/>
      <c r="U36" s="47">
        <f t="shared" si="6"/>
        <v>0</v>
      </c>
      <c r="V36" s="47">
        <f t="shared" si="41"/>
        <v>0</v>
      </c>
      <c r="W36" s="49">
        <f>ROUNDUP(V36,-3)</f>
        <v>0</v>
      </c>
      <c r="X36" s="49">
        <f t="shared" si="42"/>
        <v>0</v>
      </c>
    </row>
    <row r="37" spans="1:24" ht="12" customHeight="1" x14ac:dyDescent="0.2">
      <c r="A37" s="50">
        <v>4</v>
      </c>
      <c r="B37" s="34" t="s">
        <v>62</v>
      </c>
      <c r="C37" s="35" t="s">
        <v>63</v>
      </c>
      <c r="D37" s="34">
        <v>1</v>
      </c>
      <c r="E37" s="36"/>
      <c r="F37" s="37"/>
      <c r="G37" s="38">
        <f t="shared" si="9"/>
        <v>0</v>
      </c>
      <c r="H37" s="39">
        <f t="shared" si="10"/>
        <v>0</v>
      </c>
      <c r="I37" s="40" t="s">
        <v>31</v>
      </c>
      <c r="J37" s="82">
        <v>10.32</v>
      </c>
      <c r="K37" s="39">
        <f t="shared" si="44"/>
        <v>0</v>
      </c>
      <c r="L37" s="81">
        <f t="shared" si="35"/>
        <v>8.0049999999999996E-2</v>
      </c>
      <c r="M37" s="42">
        <f t="shared" si="12"/>
        <v>0</v>
      </c>
      <c r="N37" s="43">
        <f t="shared" si="36"/>
        <v>0</v>
      </c>
      <c r="O37" s="43">
        <f t="shared" si="37"/>
        <v>0</v>
      </c>
      <c r="P37" s="44">
        <f t="shared" si="38"/>
        <v>0.05</v>
      </c>
      <c r="Q37" s="45">
        <f t="shared" si="3"/>
        <v>0</v>
      </c>
      <c r="R37" s="46">
        <f t="shared" si="39"/>
        <v>0</v>
      </c>
      <c r="S37" s="47">
        <f t="shared" si="40"/>
        <v>0</v>
      </c>
      <c r="T37" s="48"/>
      <c r="U37" s="47">
        <f t="shared" si="6"/>
        <v>0</v>
      </c>
      <c r="V37" s="47">
        <f t="shared" si="41"/>
        <v>0</v>
      </c>
      <c r="W37" s="49">
        <f>ROUNDUP(V37,-3)</f>
        <v>0</v>
      </c>
      <c r="X37" s="49">
        <f t="shared" si="42"/>
        <v>0</v>
      </c>
    </row>
    <row r="38" spans="1:24" ht="12" customHeight="1" x14ac:dyDescent="0.2">
      <c r="A38" s="53" t="s">
        <v>48</v>
      </c>
      <c r="B38" s="54" t="s">
        <v>49</v>
      </c>
      <c r="C38" s="54"/>
      <c r="D38" s="54"/>
      <c r="E38" s="55"/>
      <c r="F38" s="54"/>
      <c r="G38" s="38"/>
      <c r="H38" s="39">
        <f t="shared" si="10"/>
        <v>0</v>
      </c>
      <c r="I38" s="40"/>
      <c r="J38" s="83"/>
      <c r="K38" s="39"/>
      <c r="L38" s="81"/>
      <c r="M38" s="42">
        <f t="shared" si="12"/>
        <v>0</v>
      </c>
      <c r="N38" s="43"/>
      <c r="O38" s="43"/>
      <c r="P38" s="44"/>
      <c r="Q38" s="45"/>
      <c r="R38" s="46"/>
      <c r="S38" s="47"/>
      <c r="T38" s="48"/>
      <c r="U38" s="47"/>
      <c r="V38" s="47"/>
      <c r="W38" s="49"/>
      <c r="X38" s="49"/>
    </row>
    <row r="39" spans="1:24" ht="12" customHeight="1" x14ac:dyDescent="0.2">
      <c r="A39" s="50">
        <v>6</v>
      </c>
      <c r="B39" s="57" t="s">
        <v>66</v>
      </c>
      <c r="C39" s="57" t="s">
        <v>67</v>
      </c>
      <c r="D39" s="58">
        <v>2</v>
      </c>
      <c r="E39" s="59">
        <v>1</v>
      </c>
      <c r="F39" s="60">
        <v>10600</v>
      </c>
      <c r="G39" s="38">
        <f t="shared" si="9"/>
        <v>10600</v>
      </c>
      <c r="H39" s="39">
        <f t="shared" si="10"/>
        <v>10813.06</v>
      </c>
      <c r="I39" s="40" t="s">
        <v>68</v>
      </c>
      <c r="J39" s="82">
        <v>10.32</v>
      </c>
      <c r="K39" s="39">
        <f t="shared" si="44"/>
        <v>1115.907792</v>
      </c>
      <c r="L39" s="81">
        <f t="shared" ref="L39:L51" si="45">$L$2</f>
        <v>8.0049999999999996E-2</v>
      </c>
      <c r="M39" s="42">
        <f t="shared" si="12"/>
        <v>848.53</v>
      </c>
      <c r="N39" s="43">
        <f t="shared" ref="N39:N51" si="46">(G39+K39+M39)*$N$4</f>
        <v>1033425.0083920001</v>
      </c>
      <c r="O39" s="43">
        <f t="shared" ref="O39:O51" si="47">N39*E39</f>
        <v>1033425.0083920001</v>
      </c>
      <c r="P39" s="44">
        <f t="shared" ref="P39:P51" si="48">$P$2</f>
        <v>0.05</v>
      </c>
      <c r="Q39" s="45">
        <f t="shared" si="3"/>
        <v>1085096.2588116</v>
      </c>
      <c r="R39" s="46">
        <f t="shared" ref="R39:R51" si="49">Q39*E39</f>
        <v>1085096.2588116</v>
      </c>
      <c r="S39" s="47">
        <f t="shared" ref="S39:S51" si="50">Q39*($S$3+$S$4)</f>
        <v>0</v>
      </c>
      <c r="T39" s="48"/>
      <c r="U39" s="47">
        <f t="shared" si="6"/>
        <v>1085096.2588116</v>
      </c>
      <c r="V39" s="47">
        <f t="shared" ref="V39:V51" si="51">U39/(1-($V$3+$V$4))</f>
        <v>1199001.3909520442</v>
      </c>
      <c r="W39" s="49">
        <f>ROUNDUP(V39,-1)</f>
        <v>1199010</v>
      </c>
      <c r="X39" s="49">
        <f t="shared" ref="X39:X51" si="52">W39*E39</f>
        <v>1199010</v>
      </c>
    </row>
    <row r="40" spans="1:24" ht="12" customHeight="1" x14ac:dyDescent="0.2">
      <c r="A40" s="50">
        <v>7</v>
      </c>
      <c r="B40" s="57" t="s">
        <v>69</v>
      </c>
      <c r="C40" s="57" t="s">
        <v>70</v>
      </c>
      <c r="D40" s="58">
        <v>1</v>
      </c>
      <c r="E40" s="59"/>
      <c r="F40" s="60"/>
      <c r="G40" s="38">
        <f t="shared" si="9"/>
        <v>0</v>
      </c>
      <c r="H40" s="39">
        <f t="shared" si="10"/>
        <v>0</v>
      </c>
      <c r="I40" s="40" t="s">
        <v>68</v>
      </c>
      <c r="J40" s="82">
        <v>10.32</v>
      </c>
      <c r="K40" s="39">
        <f t="shared" si="44"/>
        <v>0</v>
      </c>
      <c r="L40" s="81">
        <f t="shared" si="45"/>
        <v>8.0049999999999996E-2</v>
      </c>
      <c r="M40" s="42">
        <f t="shared" si="12"/>
        <v>0</v>
      </c>
      <c r="N40" s="43">
        <f t="shared" si="46"/>
        <v>0</v>
      </c>
      <c r="O40" s="43">
        <f t="shared" si="47"/>
        <v>0</v>
      </c>
      <c r="P40" s="44">
        <f t="shared" si="48"/>
        <v>0.05</v>
      </c>
      <c r="Q40" s="45">
        <f t="shared" si="3"/>
        <v>0</v>
      </c>
      <c r="R40" s="46">
        <f t="shared" si="49"/>
        <v>0</v>
      </c>
      <c r="S40" s="47">
        <f t="shared" si="50"/>
        <v>0</v>
      </c>
      <c r="T40" s="48"/>
      <c r="U40" s="47">
        <f t="shared" si="6"/>
        <v>0</v>
      </c>
      <c r="V40" s="47">
        <f t="shared" si="51"/>
        <v>0</v>
      </c>
      <c r="W40" s="49">
        <f t="shared" ref="W40:W44" si="53">ROUNDUP(V40,-3)</f>
        <v>0</v>
      </c>
      <c r="X40" s="49">
        <f t="shared" si="52"/>
        <v>0</v>
      </c>
    </row>
    <row r="41" spans="1:24" ht="12" customHeight="1" x14ac:dyDescent="0.2">
      <c r="A41" s="50">
        <v>8</v>
      </c>
      <c r="B41" s="57" t="s">
        <v>71</v>
      </c>
      <c r="C41" s="57" t="s">
        <v>72</v>
      </c>
      <c r="D41" s="58">
        <v>1</v>
      </c>
      <c r="E41" s="59"/>
      <c r="F41" s="60"/>
      <c r="G41" s="38">
        <f t="shared" si="9"/>
        <v>0</v>
      </c>
      <c r="H41" s="39">
        <f t="shared" si="10"/>
        <v>0</v>
      </c>
      <c r="I41" s="40" t="s">
        <v>68</v>
      </c>
      <c r="J41" s="82">
        <v>10.32</v>
      </c>
      <c r="K41" s="39">
        <f t="shared" si="44"/>
        <v>0</v>
      </c>
      <c r="L41" s="81">
        <f t="shared" si="45"/>
        <v>8.0049999999999996E-2</v>
      </c>
      <c r="M41" s="42">
        <f t="shared" si="12"/>
        <v>0</v>
      </c>
      <c r="N41" s="43">
        <f t="shared" si="46"/>
        <v>0</v>
      </c>
      <c r="O41" s="43">
        <f t="shared" si="47"/>
        <v>0</v>
      </c>
      <c r="P41" s="44">
        <f t="shared" si="48"/>
        <v>0.05</v>
      </c>
      <c r="Q41" s="45">
        <f t="shared" si="3"/>
        <v>0</v>
      </c>
      <c r="R41" s="46">
        <f t="shared" si="49"/>
        <v>0</v>
      </c>
      <c r="S41" s="47">
        <f t="shared" si="50"/>
        <v>0</v>
      </c>
      <c r="T41" s="48"/>
      <c r="U41" s="47">
        <f t="shared" si="6"/>
        <v>0</v>
      </c>
      <c r="V41" s="47">
        <f t="shared" si="51"/>
        <v>0</v>
      </c>
      <c r="W41" s="49">
        <f t="shared" si="53"/>
        <v>0</v>
      </c>
      <c r="X41" s="49">
        <f t="shared" si="52"/>
        <v>0</v>
      </c>
    </row>
    <row r="42" spans="1:24" ht="12" customHeight="1" x14ac:dyDescent="0.2">
      <c r="A42" s="50">
        <v>9</v>
      </c>
      <c r="B42" s="57" t="s">
        <v>73</v>
      </c>
      <c r="C42" s="57" t="s">
        <v>74</v>
      </c>
      <c r="D42" s="58">
        <v>1</v>
      </c>
      <c r="E42" s="59"/>
      <c r="F42" s="60"/>
      <c r="G42" s="38">
        <f t="shared" si="9"/>
        <v>0</v>
      </c>
      <c r="H42" s="39">
        <f t="shared" si="10"/>
        <v>0</v>
      </c>
      <c r="I42" s="40" t="s">
        <v>68</v>
      </c>
      <c r="J42" s="82">
        <v>10.32</v>
      </c>
      <c r="K42" s="39">
        <f t="shared" si="44"/>
        <v>0</v>
      </c>
      <c r="L42" s="81">
        <f t="shared" si="45"/>
        <v>8.0049999999999996E-2</v>
      </c>
      <c r="M42" s="42">
        <f t="shared" si="12"/>
        <v>0</v>
      </c>
      <c r="N42" s="43">
        <f t="shared" si="46"/>
        <v>0</v>
      </c>
      <c r="O42" s="43">
        <f t="shared" si="47"/>
        <v>0</v>
      </c>
      <c r="P42" s="44">
        <f t="shared" si="48"/>
        <v>0.05</v>
      </c>
      <c r="Q42" s="45">
        <f t="shared" si="3"/>
        <v>0</v>
      </c>
      <c r="R42" s="46">
        <f t="shared" si="49"/>
        <v>0</v>
      </c>
      <c r="S42" s="47">
        <f t="shared" si="50"/>
        <v>0</v>
      </c>
      <c r="T42" s="48"/>
      <c r="U42" s="47">
        <f t="shared" si="6"/>
        <v>0</v>
      </c>
      <c r="V42" s="47">
        <f t="shared" si="51"/>
        <v>0</v>
      </c>
      <c r="W42" s="49">
        <f t="shared" si="53"/>
        <v>0</v>
      </c>
      <c r="X42" s="49">
        <f t="shared" si="52"/>
        <v>0</v>
      </c>
    </row>
    <row r="43" spans="1:24" ht="12" customHeight="1" x14ac:dyDescent="0.2">
      <c r="A43" s="50">
        <v>10</v>
      </c>
      <c r="B43" s="57" t="s">
        <v>75</v>
      </c>
      <c r="C43" s="57" t="s">
        <v>76</v>
      </c>
      <c r="D43" s="58">
        <v>1</v>
      </c>
      <c r="E43" s="59"/>
      <c r="F43" s="60"/>
      <c r="G43" s="38">
        <f t="shared" si="9"/>
        <v>0</v>
      </c>
      <c r="H43" s="39">
        <f t="shared" si="10"/>
        <v>0</v>
      </c>
      <c r="I43" s="40" t="s">
        <v>68</v>
      </c>
      <c r="J43" s="82">
        <v>10.32</v>
      </c>
      <c r="K43" s="39">
        <f t="shared" si="44"/>
        <v>0</v>
      </c>
      <c r="L43" s="81">
        <f t="shared" si="45"/>
        <v>8.0049999999999996E-2</v>
      </c>
      <c r="M43" s="42">
        <f t="shared" si="12"/>
        <v>0</v>
      </c>
      <c r="N43" s="43">
        <f t="shared" si="46"/>
        <v>0</v>
      </c>
      <c r="O43" s="43">
        <f t="shared" si="47"/>
        <v>0</v>
      </c>
      <c r="P43" s="44">
        <f t="shared" si="48"/>
        <v>0.05</v>
      </c>
      <c r="Q43" s="45">
        <f t="shared" si="3"/>
        <v>0</v>
      </c>
      <c r="R43" s="46">
        <f t="shared" si="49"/>
        <v>0</v>
      </c>
      <c r="S43" s="47">
        <f t="shared" si="50"/>
        <v>0</v>
      </c>
      <c r="T43" s="48"/>
      <c r="U43" s="47">
        <f t="shared" si="6"/>
        <v>0</v>
      </c>
      <c r="V43" s="47">
        <f t="shared" si="51"/>
        <v>0</v>
      </c>
      <c r="W43" s="49">
        <f t="shared" si="53"/>
        <v>0</v>
      </c>
      <c r="X43" s="49">
        <f t="shared" si="52"/>
        <v>0</v>
      </c>
    </row>
    <row r="44" spans="1:24" ht="12" customHeight="1" x14ac:dyDescent="0.2">
      <c r="A44" s="50">
        <v>11</v>
      </c>
      <c r="B44" s="57" t="s">
        <v>77</v>
      </c>
      <c r="C44" s="57" t="s">
        <v>78</v>
      </c>
      <c r="D44" s="58">
        <v>1</v>
      </c>
      <c r="E44" s="59"/>
      <c r="F44" s="60"/>
      <c r="G44" s="38">
        <f t="shared" si="9"/>
        <v>0</v>
      </c>
      <c r="H44" s="39">
        <f t="shared" si="10"/>
        <v>0</v>
      </c>
      <c r="I44" s="40" t="s">
        <v>68</v>
      </c>
      <c r="J44" s="82">
        <v>10.32</v>
      </c>
      <c r="K44" s="39">
        <f t="shared" si="44"/>
        <v>0</v>
      </c>
      <c r="L44" s="81">
        <f t="shared" si="45"/>
        <v>8.0049999999999996E-2</v>
      </c>
      <c r="M44" s="42">
        <f t="shared" si="12"/>
        <v>0</v>
      </c>
      <c r="N44" s="43">
        <f t="shared" si="46"/>
        <v>0</v>
      </c>
      <c r="O44" s="43">
        <f t="shared" si="47"/>
        <v>0</v>
      </c>
      <c r="P44" s="44">
        <f t="shared" si="48"/>
        <v>0.05</v>
      </c>
      <c r="Q44" s="45">
        <f t="shared" si="3"/>
        <v>0</v>
      </c>
      <c r="R44" s="46">
        <f t="shared" si="49"/>
        <v>0</v>
      </c>
      <c r="S44" s="47">
        <f t="shared" si="50"/>
        <v>0</v>
      </c>
      <c r="T44" s="48"/>
      <c r="U44" s="47">
        <f t="shared" si="6"/>
        <v>0</v>
      </c>
      <c r="V44" s="47">
        <f t="shared" si="51"/>
        <v>0</v>
      </c>
      <c r="W44" s="49">
        <f t="shared" si="53"/>
        <v>0</v>
      </c>
      <c r="X44" s="49">
        <f t="shared" si="52"/>
        <v>0</v>
      </c>
    </row>
    <row r="45" spans="1:24" ht="12" customHeight="1" x14ac:dyDescent="0.2">
      <c r="A45" s="50">
        <v>2</v>
      </c>
      <c r="B45" s="57" t="s">
        <v>79</v>
      </c>
      <c r="C45" s="57" t="s">
        <v>80</v>
      </c>
      <c r="D45" s="58">
        <v>1</v>
      </c>
      <c r="E45" s="59"/>
      <c r="F45" s="60"/>
      <c r="G45" s="38">
        <f t="shared" si="9"/>
        <v>0</v>
      </c>
      <c r="H45" s="39">
        <f t="shared" si="10"/>
        <v>0</v>
      </c>
      <c r="I45" s="40" t="s">
        <v>68</v>
      </c>
      <c r="J45" s="82">
        <v>10.32</v>
      </c>
      <c r="K45" s="39">
        <f t="shared" si="44"/>
        <v>0</v>
      </c>
      <c r="L45" s="81">
        <f t="shared" si="45"/>
        <v>8.0049999999999996E-2</v>
      </c>
      <c r="M45" s="42">
        <f t="shared" si="12"/>
        <v>0</v>
      </c>
      <c r="N45" s="43">
        <f t="shared" si="46"/>
        <v>0</v>
      </c>
      <c r="O45" s="43">
        <f t="shared" si="47"/>
        <v>0</v>
      </c>
      <c r="P45" s="44">
        <f t="shared" si="48"/>
        <v>0.05</v>
      </c>
      <c r="Q45" s="45">
        <f t="shared" si="3"/>
        <v>0</v>
      </c>
      <c r="R45" s="46">
        <f t="shared" si="49"/>
        <v>0</v>
      </c>
      <c r="S45" s="47">
        <f t="shared" si="50"/>
        <v>0</v>
      </c>
      <c r="T45" s="48"/>
      <c r="U45" s="47">
        <f t="shared" si="6"/>
        <v>0</v>
      </c>
      <c r="V45" s="47">
        <f t="shared" si="51"/>
        <v>0</v>
      </c>
      <c r="W45" s="49">
        <f>ROUNDUP(V45,-3)</f>
        <v>0</v>
      </c>
      <c r="X45" s="49">
        <f t="shared" si="52"/>
        <v>0</v>
      </c>
    </row>
    <row r="46" spans="1:24" ht="12" customHeight="1" x14ac:dyDescent="0.2">
      <c r="A46" s="50">
        <v>3</v>
      </c>
      <c r="B46" s="57" t="s">
        <v>77</v>
      </c>
      <c r="C46" s="57" t="s">
        <v>78</v>
      </c>
      <c r="D46" s="58">
        <v>1</v>
      </c>
      <c r="E46" s="59"/>
      <c r="F46" s="60"/>
      <c r="G46" s="38">
        <f t="shared" si="9"/>
        <v>0</v>
      </c>
      <c r="H46" s="39">
        <f t="shared" si="10"/>
        <v>0</v>
      </c>
      <c r="I46" s="40" t="s">
        <v>68</v>
      </c>
      <c r="J46" s="82">
        <v>10.32</v>
      </c>
      <c r="K46" s="39">
        <f t="shared" si="44"/>
        <v>0</v>
      </c>
      <c r="L46" s="81">
        <f t="shared" si="45"/>
        <v>8.0049999999999996E-2</v>
      </c>
      <c r="M46" s="42">
        <f t="shared" si="12"/>
        <v>0</v>
      </c>
      <c r="N46" s="43">
        <f t="shared" si="46"/>
        <v>0</v>
      </c>
      <c r="O46" s="43">
        <f t="shared" si="47"/>
        <v>0</v>
      </c>
      <c r="P46" s="44">
        <f t="shared" si="48"/>
        <v>0.05</v>
      </c>
      <c r="Q46" s="45">
        <f t="shared" si="3"/>
        <v>0</v>
      </c>
      <c r="R46" s="46">
        <f t="shared" si="49"/>
        <v>0</v>
      </c>
      <c r="S46" s="47">
        <f t="shared" si="50"/>
        <v>0</v>
      </c>
      <c r="T46" s="48"/>
      <c r="U46" s="47">
        <f t="shared" si="6"/>
        <v>0</v>
      </c>
      <c r="V46" s="47">
        <f t="shared" si="51"/>
        <v>0</v>
      </c>
      <c r="W46" s="49">
        <f>ROUNDUP(V46,-3)</f>
        <v>0</v>
      </c>
      <c r="X46" s="49">
        <f t="shared" si="52"/>
        <v>0</v>
      </c>
    </row>
    <row r="47" spans="1:24" ht="12" customHeight="1" x14ac:dyDescent="0.2">
      <c r="A47" s="50">
        <v>4</v>
      </c>
      <c r="B47" s="57" t="s">
        <v>81</v>
      </c>
      <c r="C47" s="57" t="s">
        <v>82</v>
      </c>
      <c r="D47" s="58">
        <v>1</v>
      </c>
      <c r="E47" s="59"/>
      <c r="F47" s="60"/>
      <c r="G47" s="38">
        <f t="shared" si="9"/>
        <v>0</v>
      </c>
      <c r="H47" s="39">
        <f t="shared" si="10"/>
        <v>0</v>
      </c>
      <c r="I47" s="40" t="s">
        <v>68</v>
      </c>
      <c r="J47" s="82">
        <v>10.32</v>
      </c>
      <c r="K47" s="39">
        <f t="shared" si="44"/>
        <v>0</v>
      </c>
      <c r="L47" s="81">
        <f t="shared" si="45"/>
        <v>8.0049999999999996E-2</v>
      </c>
      <c r="M47" s="42">
        <f t="shared" si="12"/>
        <v>0</v>
      </c>
      <c r="N47" s="43">
        <f t="shared" si="46"/>
        <v>0</v>
      </c>
      <c r="O47" s="43">
        <f t="shared" si="47"/>
        <v>0</v>
      </c>
      <c r="P47" s="44">
        <f t="shared" si="48"/>
        <v>0.05</v>
      </c>
      <c r="Q47" s="45">
        <f t="shared" si="3"/>
        <v>0</v>
      </c>
      <c r="R47" s="46">
        <f t="shared" si="49"/>
        <v>0</v>
      </c>
      <c r="S47" s="47">
        <f t="shared" si="50"/>
        <v>0</v>
      </c>
      <c r="T47" s="48"/>
      <c r="U47" s="47">
        <f t="shared" si="6"/>
        <v>0</v>
      </c>
      <c r="V47" s="47">
        <f t="shared" si="51"/>
        <v>0</v>
      </c>
      <c r="W47" s="49">
        <f>ROUNDUP(V47,-3)</f>
        <v>0</v>
      </c>
      <c r="X47" s="49">
        <f t="shared" si="52"/>
        <v>0</v>
      </c>
    </row>
    <row r="48" spans="1:24" ht="12" customHeight="1" x14ac:dyDescent="0.2">
      <c r="A48" s="50">
        <v>5</v>
      </c>
      <c r="B48" s="57" t="s">
        <v>77</v>
      </c>
      <c r="C48" s="57" t="s">
        <v>78</v>
      </c>
      <c r="D48" s="58">
        <v>1</v>
      </c>
      <c r="E48" s="59"/>
      <c r="F48" s="60"/>
      <c r="G48" s="38">
        <f t="shared" si="9"/>
        <v>0</v>
      </c>
      <c r="H48" s="39">
        <f t="shared" si="10"/>
        <v>0</v>
      </c>
      <c r="I48" s="40" t="s">
        <v>68</v>
      </c>
      <c r="J48" s="82">
        <v>10.32</v>
      </c>
      <c r="K48" s="39">
        <f t="shared" si="44"/>
        <v>0</v>
      </c>
      <c r="L48" s="81">
        <f t="shared" si="45"/>
        <v>8.0049999999999996E-2</v>
      </c>
      <c r="M48" s="42">
        <f t="shared" si="12"/>
        <v>0</v>
      </c>
      <c r="N48" s="43">
        <f t="shared" si="46"/>
        <v>0</v>
      </c>
      <c r="O48" s="43">
        <f t="shared" si="47"/>
        <v>0</v>
      </c>
      <c r="P48" s="44">
        <f t="shared" si="48"/>
        <v>0.05</v>
      </c>
      <c r="Q48" s="45">
        <f t="shared" si="3"/>
        <v>0</v>
      </c>
      <c r="R48" s="46">
        <f t="shared" si="49"/>
        <v>0</v>
      </c>
      <c r="S48" s="47">
        <f t="shared" si="50"/>
        <v>0</v>
      </c>
      <c r="T48" s="48"/>
      <c r="U48" s="47">
        <f t="shared" si="6"/>
        <v>0</v>
      </c>
      <c r="V48" s="47">
        <f t="shared" si="51"/>
        <v>0</v>
      </c>
      <c r="W48" s="49">
        <f>ROUNDUP(V48,-3)</f>
        <v>0</v>
      </c>
      <c r="X48" s="49">
        <f t="shared" si="52"/>
        <v>0</v>
      </c>
    </row>
    <row r="49" spans="1:26" ht="12" customHeight="1" x14ac:dyDescent="0.2">
      <c r="A49" s="50">
        <v>6</v>
      </c>
      <c r="B49" s="57" t="s">
        <v>83</v>
      </c>
      <c r="C49" s="57" t="s">
        <v>84</v>
      </c>
      <c r="D49" s="58">
        <v>1</v>
      </c>
      <c r="E49" s="59"/>
      <c r="F49" s="60"/>
      <c r="G49" s="38">
        <f t="shared" si="9"/>
        <v>0</v>
      </c>
      <c r="H49" s="39">
        <f t="shared" si="10"/>
        <v>0</v>
      </c>
      <c r="I49" s="40" t="s">
        <v>68</v>
      </c>
      <c r="J49" s="82">
        <v>10.32</v>
      </c>
      <c r="K49" s="39">
        <f t="shared" si="44"/>
        <v>0</v>
      </c>
      <c r="L49" s="81">
        <f t="shared" si="45"/>
        <v>8.0049999999999996E-2</v>
      </c>
      <c r="M49" s="42">
        <f t="shared" si="12"/>
        <v>0</v>
      </c>
      <c r="N49" s="43">
        <f t="shared" si="46"/>
        <v>0</v>
      </c>
      <c r="O49" s="43">
        <f t="shared" si="47"/>
        <v>0</v>
      </c>
      <c r="P49" s="44">
        <f t="shared" si="48"/>
        <v>0.05</v>
      </c>
      <c r="Q49" s="45">
        <f t="shared" si="3"/>
        <v>0</v>
      </c>
      <c r="R49" s="46">
        <f t="shared" si="49"/>
        <v>0</v>
      </c>
      <c r="S49" s="47">
        <f t="shared" si="50"/>
        <v>0</v>
      </c>
      <c r="T49" s="48"/>
      <c r="U49" s="47">
        <f t="shared" si="6"/>
        <v>0</v>
      </c>
      <c r="V49" s="47">
        <f t="shared" si="51"/>
        <v>0</v>
      </c>
      <c r="W49" s="49">
        <f>ROUNDUP(V49,-2)</f>
        <v>0</v>
      </c>
      <c r="X49" s="49">
        <f t="shared" si="52"/>
        <v>0</v>
      </c>
    </row>
    <row r="50" spans="1:26" ht="12" customHeight="1" x14ac:dyDescent="0.2">
      <c r="A50" s="50">
        <v>7</v>
      </c>
      <c r="B50" s="57" t="s">
        <v>85</v>
      </c>
      <c r="C50" s="57" t="s">
        <v>86</v>
      </c>
      <c r="D50" s="58">
        <v>1</v>
      </c>
      <c r="E50" s="59"/>
      <c r="F50" s="60"/>
      <c r="G50" s="38">
        <f t="shared" si="9"/>
        <v>0</v>
      </c>
      <c r="H50" s="39">
        <f t="shared" si="10"/>
        <v>0</v>
      </c>
      <c r="I50" s="40" t="s">
        <v>68</v>
      </c>
      <c r="J50" s="82">
        <v>10.32</v>
      </c>
      <c r="K50" s="39">
        <f t="shared" si="44"/>
        <v>0</v>
      </c>
      <c r="L50" s="81">
        <f t="shared" si="45"/>
        <v>8.0049999999999996E-2</v>
      </c>
      <c r="M50" s="42">
        <f t="shared" si="12"/>
        <v>0</v>
      </c>
      <c r="N50" s="43">
        <f t="shared" si="46"/>
        <v>0</v>
      </c>
      <c r="O50" s="43">
        <f t="shared" si="47"/>
        <v>0</v>
      </c>
      <c r="P50" s="44">
        <f t="shared" si="48"/>
        <v>0.05</v>
      </c>
      <c r="Q50" s="45">
        <f t="shared" si="3"/>
        <v>0</v>
      </c>
      <c r="R50" s="46">
        <f t="shared" si="49"/>
        <v>0</v>
      </c>
      <c r="S50" s="47">
        <f t="shared" si="50"/>
        <v>0</v>
      </c>
      <c r="T50" s="48"/>
      <c r="U50" s="47">
        <f t="shared" si="6"/>
        <v>0</v>
      </c>
      <c r="V50" s="47">
        <f t="shared" si="51"/>
        <v>0</v>
      </c>
      <c r="W50" s="49">
        <f t="shared" ref="W50:W51" si="54">ROUNDUP(V50,-3)</f>
        <v>0</v>
      </c>
      <c r="X50" s="49">
        <f t="shared" si="52"/>
        <v>0</v>
      </c>
    </row>
    <row r="51" spans="1:26" ht="12" customHeight="1" x14ac:dyDescent="0.2">
      <c r="A51" s="50">
        <v>8</v>
      </c>
      <c r="B51" s="57" t="s">
        <v>87</v>
      </c>
      <c r="C51" s="57" t="s">
        <v>88</v>
      </c>
      <c r="D51" s="58">
        <v>1</v>
      </c>
      <c r="E51" s="59"/>
      <c r="F51" s="60"/>
      <c r="G51" s="38">
        <f t="shared" si="9"/>
        <v>0</v>
      </c>
      <c r="H51" s="39">
        <f t="shared" si="10"/>
        <v>0</v>
      </c>
      <c r="I51" s="40" t="s">
        <v>68</v>
      </c>
      <c r="J51" s="82">
        <v>10.32</v>
      </c>
      <c r="K51" s="39">
        <f t="shared" si="44"/>
        <v>0</v>
      </c>
      <c r="L51" s="81">
        <f t="shared" si="45"/>
        <v>8.0049999999999996E-2</v>
      </c>
      <c r="M51" s="42">
        <f t="shared" si="12"/>
        <v>0</v>
      </c>
      <c r="N51" s="43">
        <f t="shared" si="46"/>
        <v>0</v>
      </c>
      <c r="O51" s="43">
        <f t="shared" si="47"/>
        <v>0</v>
      </c>
      <c r="P51" s="44">
        <f t="shared" si="48"/>
        <v>0.05</v>
      </c>
      <c r="Q51" s="45">
        <f t="shared" si="3"/>
        <v>0</v>
      </c>
      <c r="R51" s="46">
        <f t="shared" si="49"/>
        <v>0</v>
      </c>
      <c r="S51" s="47">
        <f t="shared" si="50"/>
        <v>0</v>
      </c>
      <c r="T51" s="48"/>
      <c r="U51" s="47">
        <f t="shared" si="6"/>
        <v>0</v>
      </c>
      <c r="V51" s="47">
        <f t="shared" si="51"/>
        <v>0</v>
      </c>
      <c r="W51" s="49">
        <f t="shared" si="54"/>
        <v>0</v>
      </c>
      <c r="X51" s="49">
        <f t="shared" si="52"/>
        <v>0</v>
      </c>
    </row>
    <row r="52" spans="1:26" ht="10.5" customHeight="1" x14ac:dyDescent="0.2">
      <c r="A52" s="53" t="s">
        <v>48</v>
      </c>
      <c r="B52" s="54" t="s">
        <v>49</v>
      </c>
      <c r="C52" s="54"/>
      <c r="D52" s="54"/>
      <c r="E52" s="55"/>
      <c r="F52" s="42">
        <f>SUMPRODUCT($E$5:$E$51,F5:F51)</f>
        <v>206321</v>
      </c>
      <c r="G52" s="38"/>
      <c r="H52" s="39"/>
      <c r="I52" s="40"/>
      <c r="J52" s="56"/>
      <c r="K52" s="42">
        <f>SUMPRODUCT($E$5:$E$51,K5:K51)</f>
        <v>21720.302976719999</v>
      </c>
      <c r="L52" s="41"/>
      <c r="M52" s="42">
        <f>SUMPRODUCT($E$5:$E$51,M5:M51)</f>
        <v>16515.996049999998</v>
      </c>
      <c r="N52" s="43"/>
      <c r="O52" s="43"/>
      <c r="P52" s="44"/>
      <c r="Q52" s="42">
        <f>SUMPRODUCT($E$5:$E$51,Q5:Q51)</f>
        <v>21120579.737195108</v>
      </c>
      <c r="R52" s="46"/>
      <c r="S52" s="47"/>
      <c r="T52" s="48"/>
      <c r="U52" s="47"/>
      <c r="V52" s="47"/>
      <c r="W52" s="49"/>
      <c r="X52" s="49"/>
    </row>
    <row r="53" spans="1:26" ht="12" customHeight="1" x14ac:dyDescent="0.25">
      <c r="A53" s="61" t="s">
        <v>48</v>
      </c>
      <c r="B53" s="61" t="s">
        <v>48</v>
      </c>
      <c r="C53" s="61" t="s">
        <v>48</v>
      </c>
      <c r="D53" s="61"/>
      <c r="E53" s="62" t="s">
        <v>48</v>
      </c>
      <c r="F53" s="63" t="s">
        <v>89</v>
      </c>
      <c r="G53" s="38"/>
      <c r="H53" s="39"/>
      <c r="I53" s="40"/>
      <c r="J53" s="56"/>
      <c r="K53" s="39"/>
      <c r="L53" s="56"/>
      <c r="M53" s="42"/>
      <c r="N53" s="43"/>
      <c r="O53" s="64">
        <f>SUM(O5:O52)</f>
        <v>20114837.844947718</v>
      </c>
      <c r="P53" s="44"/>
      <c r="Q53" s="45">
        <f>Q52-O53</f>
        <v>1005741.89224739</v>
      </c>
      <c r="R53" s="64">
        <f>SUM(R5:R52)</f>
        <v>21120579.737195108</v>
      </c>
      <c r="S53" s="47"/>
      <c r="T53" s="48"/>
      <c r="U53" s="47"/>
      <c r="V53" s="47"/>
      <c r="W53" s="49">
        <f>ROUNDUP(V53,-3)</f>
        <v>0</v>
      </c>
      <c r="X53" s="64">
        <f>SUM(X5:X51)</f>
        <v>23337920</v>
      </c>
      <c r="Y53" s="67"/>
      <c r="Z53" s="67"/>
    </row>
    <row r="54" spans="1:26" x14ac:dyDescent="0.2">
      <c r="F54" s="66"/>
      <c r="M54" s="66"/>
      <c r="O54" s="67"/>
      <c r="P54" s="74" t="s">
        <v>95</v>
      </c>
      <c r="Q54" s="75">
        <f>Q53*50%</f>
        <v>502870.946123695</v>
      </c>
      <c r="R54" s="68"/>
      <c r="X54" s="67"/>
    </row>
    <row r="55" spans="1:26" x14ac:dyDescent="0.2">
      <c r="R55" s="69"/>
      <c r="X55" s="67"/>
    </row>
    <row r="56" spans="1:26" x14ac:dyDescent="0.2">
      <c r="L56" s="73"/>
      <c r="M56" s="72"/>
    </row>
    <row r="57" spans="1:26" x14ac:dyDescent="0.2">
      <c r="I57" s="70"/>
    </row>
    <row r="58" spans="1:26" x14ac:dyDescent="0.2">
      <c r="B58" s="84"/>
      <c r="C58" s="84"/>
      <c r="D58" s="88"/>
      <c r="E58" s="89"/>
      <c r="F58" s="90">
        <f>$N$4</f>
        <v>82.25</v>
      </c>
      <c r="H58" s="109"/>
      <c r="I58" s="66"/>
    </row>
    <row r="59" spans="1:26" x14ac:dyDescent="0.2">
      <c r="B59" s="84" t="s">
        <v>90</v>
      </c>
      <c r="C59" s="85">
        <f>F59*$F$58</f>
        <v>16969902.25</v>
      </c>
      <c r="D59" s="96"/>
      <c r="E59" s="97"/>
      <c r="F59" s="98">
        <f>F52</f>
        <v>206321</v>
      </c>
      <c r="G59" s="66"/>
      <c r="H59" s="110"/>
      <c r="I59" s="67"/>
    </row>
    <row r="60" spans="1:26" x14ac:dyDescent="0.2">
      <c r="B60" s="84" t="s">
        <v>91</v>
      </c>
      <c r="C60" s="85">
        <f>F60*$F$58</f>
        <v>1786494.9198352199</v>
      </c>
      <c r="D60" s="91"/>
      <c r="E60" s="92"/>
      <c r="F60" s="93">
        <f>K52</f>
        <v>21720.302976719999</v>
      </c>
      <c r="G60" s="72"/>
      <c r="H60" s="110"/>
      <c r="I60" s="67"/>
    </row>
    <row r="61" spans="1:26" x14ac:dyDescent="0.2">
      <c r="B61" s="84" t="s">
        <v>92</v>
      </c>
      <c r="C61" s="85">
        <f>F61*$F$58</f>
        <v>1358440.6751124999</v>
      </c>
      <c r="D61" s="96"/>
      <c r="E61" s="97"/>
      <c r="F61" s="98">
        <f>M52</f>
        <v>16515.996049999998</v>
      </c>
      <c r="G61" s="72"/>
      <c r="H61" s="110"/>
      <c r="I61" s="67"/>
    </row>
    <row r="62" spans="1:26" x14ac:dyDescent="0.2">
      <c r="B62" s="84" t="s">
        <v>93</v>
      </c>
      <c r="C62" s="85">
        <f>SUM(C59:C61)</f>
        <v>20114837.844947722</v>
      </c>
      <c r="D62" s="91"/>
      <c r="E62" s="92"/>
      <c r="F62" s="93"/>
      <c r="H62" s="110"/>
      <c r="I62" s="67"/>
    </row>
    <row r="63" spans="1:26" x14ac:dyDescent="0.2">
      <c r="B63" s="103" t="s">
        <v>118</v>
      </c>
      <c r="C63" s="104">
        <f>C62*F63</f>
        <v>1005741.8922473862</v>
      </c>
      <c r="D63" s="105"/>
      <c r="E63" s="106"/>
      <c r="F63" s="107">
        <f>$P$2</f>
        <v>0.05</v>
      </c>
      <c r="H63" s="110"/>
      <c r="I63" s="67"/>
      <c r="J63" s="67"/>
      <c r="K63" s="67"/>
    </row>
    <row r="64" spans="1:26" x14ac:dyDescent="0.2">
      <c r="B64" s="103" t="s">
        <v>125</v>
      </c>
      <c r="C64" s="104">
        <v>200000</v>
      </c>
      <c r="D64" s="115"/>
      <c r="E64" s="116"/>
      <c r="F64" s="117"/>
      <c r="H64" s="110"/>
      <c r="I64" s="67"/>
      <c r="J64" s="67"/>
      <c r="K64" s="67"/>
    </row>
    <row r="65" spans="2:11 16384:16384" x14ac:dyDescent="0.2">
      <c r="B65" s="84" t="s">
        <v>119</v>
      </c>
      <c r="C65" s="85">
        <f>ROUNDUP(C62+C63,-2)</f>
        <v>21120600</v>
      </c>
      <c r="D65" s="91"/>
      <c r="E65" s="92"/>
      <c r="F65" s="94"/>
      <c r="H65" s="110"/>
      <c r="I65" s="67"/>
      <c r="J65" s="67"/>
      <c r="K65" s="67"/>
      <c r="XFD65" s="8">
        <f>SUM(A65:XFC65)</f>
        <v>21120600</v>
      </c>
    </row>
    <row r="66" spans="2:11 16384:16384" x14ac:dyDescent="0.2">
      <c r="B66" s="86" t="s">
        <v>94</v>
      </c>
      <c r="C66" s="87">
        <f>C67-C65</f>
        <v>2217080</v>
      </c>
      <c r="D66" s="99"/>
      <c r="E66" s="100"/>
      <c r="F66" s="101">
        <v>9.5000000000000001E-2</v>
      </c>
      <c r="H66" s="110"/>
      <c r="I66" s="67"/>
      <c r="J66" s="67"/>
      <c r="K66" s="67"/>
    </row>
    <row r="67" spans="2:11 16384:16384" x14ac:dyDescent="0.2">
      <c r="B67" s="84" t="s">
        <v>120</v>
      </c>
      <c r="C67" s="85">
        <f>ROUNDUP(C65/(1-F66),0)</f>
        <v>23337680</v>
      </c>
      <c r="D67" s="91"/>
      <c r="E67" s="92"/>
      <c r="F67" s="95"/>
      <c r="G67" s="67"/>
      <c r="H67" s="110"/>
      <c r="J67" s="67"/>
      <c r="K67" s="67"/>
    </row>
    <row r="68" spans="2:11 16384:16384" ht="15" x14ac:dyDescent="0.25">
      <c r="B68" s="118" t="s">
        <v>124</v>
      </c>
      <c r="C68" s="119">
        <f>C67+C64</f>
        <v>23537680</v>
      </c>
      <c r="D68" s="96"/>
      <c r="E68" s="97"/>
      <c r="F68" s="102"/>
      <c r="I68" s="71"/>
      <c r="J68" s="71"/>
      <c r="K68" s="71"/>
    </row>
    <row r="69" spans="2:11 16384:16384" x14ac:dyDescent="0.2">
      <c r="F69" s="108"/>
      <c r="H69" s="71"/>
    </row>
    <row r="70" spans="2:11 16384:16384" x14ac:dyDescent="0.2">
      <c r="F70" s="66"/>
      <c r="I70" s="108"/>
    </row>
    <row r="71" spans="2:11 16384:16384" x14ac:dyDescent="0.2">
      <c r="F71" s="66"/>
    </row>
  </sheetData>
  <mergeCells count="6">
    <mergeCell ref="F1:F2"/>
    <mergeCell ref="A1:A2"/>
    <mergeCell ref="B1:B2"/>
    <mergeCell ref="C1:C2"/>
    <mergeCell ref="E1:E2"/>
    <mergeCell ref="D1:D2"/>
  </mergeCells>
  <conditionalFormatting sqref="T53">
    <cfRule type="cellIs" dxfId="77" priority="78" stopIfTrue="1" operator="greaterThan">
      <formula>0</formula>
    </cfRule>
  </conditionalFormatting>
  <conditionalFormatting sqref="P53 P5:P6 P24 P44 P15">
    <cfRule type="cellIs" dxfId="76" priority="77" stopIfTrue="1" operator="notEqual">
      <formula>$P$2</formula>
    </cfRule>
  </conditionalFormatting>
  <conditionalFormatting sqref="T6 T10">
    <cfRule type="cellIs" dxfId="75" priority="76" stopIfTrue="1" operator="greaterThan">
      <formula>0</formula>
    </cfRule>
  </conditionalFormatting>
  <conditionalFormatting sqref="P10">
    <cfRule type="cellIs" dxfId="74" priority="75" stopIfTrue="1" operator="notEqual">
      <formula>$P$2</formula>
    </cfRule>
  </conditionalFormatting>
  <conditionalFormatting sqref="T5">
    <cfRule type="cellIs" dxfId="73" priority="74" stopIfTrue="1" operator="greaterThan">
      <formula>0</formula>
    </cfRule>
  </conditionalFormatting>
  <conditionalFormatting sqref="P5">
    <cfRule type="cellIs" dxfId="72" priority="73" stopIfTrue="1" operator="notEqual">
      <formula>$P$2</formula>
    </cfRule>
  </conditionalFormatting>
  <conditionalFormatting sqref="T7:T8">
    <cfRule type="cellIs" dxfId="71" priority="72" stopIfTrue="1" operator="greaterThan">
      <formula>0</formula>
    </cfRule>
  </conditionalFormatting>
  <conditionalFormatting sqref="P7:P8">
    <cfRule type="cellIs" dxfId="70" priority="71" stopIfTrue="1" operator="notEqual">
      <formula>$P$2</formula>
    </cfRule>
  </conditionalFormatting>
  <conditionalFormatting sqref="T9">
    <cfRule type="cellIs" dxfId="69" priority="70" stopIfTrue="1" operator="greaterThan">
      <formula>0</formula>
    </cfRule>
  </conditionalFormatting>
  <conditionalFormatting sqref="P9">
    <cfRule type="cellIs" dxfId="68" priority="69" stopIfTrue="1" operator="notEqual">
      <formula>$P$2</formula>
    </cfRule>
  </conditionalFormatting>
  <conditionalFormatting sqref="T24 T13">
    <cfRule type="cellIs" dxfId="67" priority="68" stopIfTrue="1" operator="greaterThan">
      <formula>0</formula>
    </cfRule>
  </conditionalFormatting>
  <conditionalFormatting sqref="P13">
    <cfRule type="cellIs" dxfId="66" priority="67" stopIfTrue="1" operator="notEqual">
      <formula>$P$2</formula>
    </cfRule>
  </conditionalFormatting>
  <conditionalFormatting sqref="T12">
    <cfRule type="cellIs" dxfId="65" priority="66" stopIfTrue="1" operator="greaterThan">
      <formula>0</formula>
    </cfRule>
  </conditionalFormatting>
  <conditionalFormatting sqref="P11:P12">
    <cfRule type="cellIs" dxfId="64" priority="65" stopIfTrue="1" operator="notEqual">
      <formula>$P$2</formula>
    </cfRule>
  </conditionalFormatting>
  <conditionalFormatting sqref="T11">
    <cfRule type="cellIs" dxfId="63" priority="64" stopIfTrue="1" operator="greaterThan">
      <formula>0</formula>
    </cfRule>
  </conditionalFormatting>
  <conditionalFormatting sqref="P11">
    <cfRule type="cellIs" dxfId="62" priority="63" stopIfTrue="1" operator="notEqual">
      <formula>$P$2</formula>
    </cfRule>
  </conditionalFormatting>
  <conditionalFormatting sqref="P20">
    <cfRule type="cellIs" dxfId="61" priority="50" stopIfTrue="1" operator="notEqual">
      <formula>$P$2</formula>
    </cfRule>
  </conditionalFormatting>
  <conditionalFormatting sqref="P40">
    <cfRule type="cellIs" dxfId="60" priority="22" stopIfTrue="1" operator="notEqual">
      <formula>$P$2</formula>
    </cfRule>
  </conditionalFormatting>
  <conditionalFormatting sqref="T15 T19">
    <cfRule type="cellIs" dxfId="59" priority="62" stopIfTrue="1" operator="greaterThan">
      <formula>0</formula>
    </cfRule>
  </conditionalFormatting>
  <conditionalFormatting sqref="P19">
    <cfRule type="cellIs" dxfId="58" priority="61" stopIfTrue="1" operator="notEqual">
      <formula>$P$2</formula>
    </cfRule>
  </conditionalFormatting>
  <conditionalFormatting sqref="T16:T17">
    <cfRule type="cellIs" dxfId="57" priority="60" stopIfTrue="1" operator="greaterThan">
      <formula>0</formula>
    </cfRule>
  </conditionalFormatting>
  <conditionalFormatting sqref="P16:P17">
    <cfRule type="cellIs" dxfId="56" priority="59" stopIfTrue="1" operator="notEqual">
      <formula>$P$2</formula>
    </cfRule>
  </conditionalFormatting>
  <conditionalFormatting sqref="T18">
    <cfRule type="cellIs" dxfId="55" priority="58" stopIfTrue="1" operator="greaterThan">
      <formula>0</formula>
    </cfRule>
  </conditionalFormatting>
  <conditionalFormatting sqref="P18">
    <cfRule type="cellIs" dxfId="54" priority="57" stopIfTrue="1" operator="notEqual">
      <formula>$P$2</formula>
    </cfRule>
  </conditionalFormatting>
  <conditionalFormatting sqref="P23">
    <cfRule type="cellIs" dxfId="53" priority="56" stopIfTrue="1" operator="notEqual">
      <formula>$P$2</formula>
    </cfRule>
  </conditionalFormatting>
  <conditionalFormatting sqref="T23">
    <cfRule type="cellIs" dxfId="52" priority="55" stopIfTrue="1" operator="greaterThan">
      <formula>0</formula>
    </cfRule>
  </conditionalFormatting>
  <conditionalFormatting sqref="P23">
    <cfRule type="cellIs" dxfId="51" priority="54" stopIfTrue="1" operator="notEqual">
      <formula>$P$2</formula>
    </cfRule>
  </conditionalFormatting>
  <conditionalFormatting sqref="T21">
    <cfRule type="cellIs" dxfId="50" priority="53" stopIfTrue="1" operator="greaterThan">
      <formula>0</formula>
    </cfRule>
  </conditionalFormatting>
  <conditionalFormatting sqref="P20:P21">
    <cfRule type="cellIs" dxfId="49" priority="52" stopIfTrue="1" operator="notEqual">
      <formula>$P$2</formula>
    </cfRule>
  </conditionalFormatting>
  <conditionalFormatting sqref="T20">
    <cfRule type="cellIs" dxfId="48" priority="51" stopIfTrue="1" operator="greaterThan">
      <formula>0</formula>
    </cfRule>
  </conditionalFormatting>
  <conditionalFormatting sqref="P25">
    <cfRule type="cellIs" dxfId="47" priority="49" stopIfTrue="1" operator="notEqual">
      <formula>$P$2</formula>
    </cfRule>
  </conditionalFormatting>
  <conditionalFormatting sqref="T25 T29">
    <cfRule type="cellIs" dxfId="46" priority="48" stopIfTrue="1" operator="greaterThan">
      <formula>0</formula>
    </cfRule>
  </conditionalFormatting>
  <conditionalFormatting sqref="P29">
    <cfRule type="cellIs" dxfId="45" priority="47" stopIfTrue="1" operator="notEqual">
      <formula>$P$2</formula>
    </cfRule>
  </conditionalFormatting>
  <conditionalFormatting sqref="T26:T27">
    <cfRule type="cellIs" dxfId="44" priority="46" stopIfTrue="1" operator="greaterThan">
      <formula>0</formula>
    </cfRule>
  </conditionalFormatting>
  <conditionalFormatting sqref="P26:P27">
    <cfRule type="cellIs" dxfId="43" priority="45" stopIfTrue="1" operator="notEqual">
      <formula>$P$2</formula>
    </cfRule>
  </conditionalFormatting>
  <conditionalFormatting sqref="T28">
    <cfRule type="cellIs" dxfId="42" priority="44" stopIfTrue="1" operator="greaterThan">
      <formula>0</formula>
    </cfRule>
  </conditionalFormatting>
  <conditionalFormatting sqref="P28">
    <cfRule type="cellIs" dxfId="41" priority="43" stopIfTrue="1" operator="notEqual">
      <formula>$P$2</formula>
    </cfRule>
  </conditionalFormatting>
  <conditionalFormatting sqref="T44 T32">
    <cfRule type="cellIs" dxfId="40" priority="42" stopIfTrue="1" operator="greaterThan">
      <formula>0</formula>
    </cfRule>
  </conditionalFormatting>
  <conditionalFormatting sqref="P32:P33">
    <cfRule type="cellIs" dxfId="39" priority="41" stopIfTrue="1" operator="notEqual">
      <formula>$P$2</formula>
    </cfRule>
  </conditionalFormatting>
  <conditionalFormatting sqref="T33">
    <cfRule type="cellIs" dxfId="38" priority="40" stopIfTrue="1" operator="greaterThan">
      <formula>0</formula>
    </cfRule>
  </conditionalFormatting>
  <conditionalFormatting sqref="P33">
    <cfRule type="cellIs" dxfId="37" priority="39" stopIfTrue="1" operator="notEqual">
      <formula>$P$2</formula>
    </cfRule>
  </conditionalFormatting>
  <conditionalFormatting sqref="T31">
    <cfRule type="cellIs" dxfId="36" priority="38" stopIfTrue="1" operator="greaterThan">
      <formula>0</formula>
    </cfRule>
  </conditionalFormatting>
  <conditionalFormatting sqref="P31">
    <cfRule type="cellIs" dxfId="35" priority="37" stopIfTrue="1" operator="notEqual">
      <formula>$P$2</formula>
    </cfRule>
  </conditionalFormatting>
  <conditionalFormatting sqref="P34:P35">
    <cfRule type="cellIs" dxfId="34" priority="36" stopIfTrue="1" operator="notEqual">
      <formula>$P$2</formula>
    </cfRule>
  </conditionalFormatting>
  <conditionalFormatting sqref="T35 T39">
    <cfRule type="cellIs" dxfId="33" priority="35" stopIfTrue="1" operator="greaterThan">
      <formula>0</formula>
    </cfRule>
  </conditionalFormatting>
  <conditionalFormatting sqref="P39">
    <cfRule type="cellIs" dxfId="32" priority="34" stopIfTrue="1" operator="notEqual">
      <formula>$P$2</formula>
    </cfRule>
  </conditionalFormatting>
  <conditionalFormatting sqref="T34">
    <cfRule type="cellIs" dxfId="31" priority="33" stopIfTrue="1" operator="greaterThan">
      <formula>0</formula>
    </cfRule>
  </conditionalFormatting>
  <conditionalFormatting sqref="P34">
    <cfRule type="cellIs" dxfId="30" priority="32" stopIfTrue="1" operator="notEqual">
      <formula>$P$2</formula>
    </cfRule>
  </conditionalFormatting>
  <conditionalFormatting sqref="T36:T37">
    <cfRule type="cellIs" dxfId="29" priority="31" stopIfTrue="1" operator="greaterThan">
      <formula>0</formula>
    </cfRule>
  </conditionalFormatting>
  <conditionalFormatting sqref="P36:P37">
    <cfRule type="cellIs" dxfId="28" priority="30" stopIfTrue="1" operator="notEqual">
      <formula>$P$2</formula>
    </cfRule>
  </conditionalFormatting>
  <conditionalFormatting sqref="T43">
    <cfRule type="cellIs" dxfId="27" priority="27" stopIfTrue="1" operator="greaterThan">
      <formula>0</formula>
    </cfRule>
  </conditionalFormatting>
  <conditionalFormatting sqref="P43">
    <cfRule type="cellIs" dxfId="26" priority="26" stopIfTrue="1" operator="notEqual">
      <formula>$P$2</formula>
    </cfRule>
  </conditionalFormatting>
  <conditionalFormatting sqref="T42">
    <cfRule type="cellIs" dxfId="25" priority="29" stopIfTrue="1" operator="greaterThan">
      <formula>0</formula>
    </cfRule>
  </conditionalFormatting>
  <conditionalFormatting sqref="P42:P43">
    <cfRule type="cellIs" dxfId="24" priority="28" stopIfTrue="1" operator="notEqual">
      <formula>$P$2</formula>
    </cfRule>
  </conditionalFormatting>
  <conditionalFormatting sqref="T41">
    <cfRule type="cellIs" dxfId="23" priority="25" stopIfTrue="1" operator="greaterThan">
      <formula>0</formula>
    </cfRule>
  </conditionalFormatting>
  <conditionalFormatting sqref="P40:P41">
    <cfRule type="cellIs" dxfId="22" priority="24" stopIfTrue="1" operator="notEqual">
      <formula>$P$2</formula>
    </cfRule>
  </conditionalFormatting>
  <conditionalFormatting sqref="T40">
    <cfRule type="cellIs" dxfId="21" priority="23" stopIfTrue="1" operator="greaterThan">
      <formula>0</formula>
    </cfRule>
  </conditionalFormatting>
  <conditionalFormatting sqref="P45">
    <cfRule type="cellIs" dxfId="20" priority="21" stopIfTrue="1" operator="notEqual">
      <formula>$P$2</formula>
    </cfRule>
  </conditionalFormatting>
  <conditionalFormatting sqref="T45 T49">
    <cfRule type="cellIs" dxfId="19" priority="20" stopIfTrue="1" operator="greaterThan">
      <formula>0</formula>
    </cfRule>
  </conditionalFormatting>
  <conditionalFormatting sqref="P49">
    <cfRule type="cellIs" dxfId="18" priority="19" stopIfTrue="1" operator="notEqual">
      <formula>$P$2</formula>
    </cfRule>
  </conditionalFormatting>
  <conditionalFormatting sqref="T46:T47">
    <cfRule type="cellIs" dxfId="17" priority="18" stopIfTrue="1" operator="greaterThan">
      <formula>0</formula>
    </cfRule>
  </conditionalFormatting>
  <conditionalFormatting sqref="P46:P47">
    <cfRule type="cellIs" dxfId="16" priority="17" stopIfTrue="1" operator="notEqual">
      <formula>$P$2</formula>
    </cfRule>
  </conditionalFormatting>
  <conditionalFormatting sqref="T48">
    <cfRule type="cellIs" dxfId="15" priority="16" stopIfTrue="1" operator="greaterThan">
      <formula>0</formula>
    </cfRule>
  </conditionalFormatting>
  <conditionalFormatting sqref="P48">
    <cfRule type="cellIs" dxfId="14" priority="15" stopIfTrue="1" operator="notEqual">
      <formula>$P$2</formula>
    </cfRule>
  </conditionalFormatting>
  <conditionalFormatting sqref="T51">
    <cfRule type="cellIs" dxfId="13" priority="14" stopIfTrue="1" operator="greaterThan">
      <formula>0</formula>
    </cfRule>
  </conditionalFormatting>
  <conditionalFormatting sqref="P50:P51">
    <cfRule type="cellIs" dxfId="12" priority="13" stopIfTrue="1" operator="notEqual">
      <formula>$P$2</formula>
    </cfRule>
  </conditionalFormatting>
  <conditionalFormatting sqref="T50">
    <cfRule type="cellIs" dxfId="11" priority="12" stopIfTrue="1" operator="greaterThan">
      <formula>0</formula>
    </cfRule>
  </conditionalFormatting>
  <conditionalFormatting sqref="P50">
    <cfRule type="cellIs" dxfId="10" priority="11" stopIfTrue="1" operator="notEqual">
      <formula>$P$2</formula>
    </cfRule>
  </conditionalFormatting>
  <conditionalFormatting sqref="T14">
    <cfRule type="cellIs" dxfId="9" priority="10" stopIfTrue="1" operator="greaterThan">
      <formula>0</formula>
    </cfRule>
  </conditionalFormatting>
  <conditionalFormatting sqref="P14">
    <cfRule type="cellIs" dxfId="8" priority="9" stopIfTrue="1" operator="notEqual">
      <formula>$P$2</formula>
    </cfRule>
  </conditionalFormatting>
  <conditionalFormatting sqref="T22">
    <cfRule type="cellIs" dxfId="7" priority="8" stopIfTrue="1" operator="greaterThan">
      <formula>0</formula>
    </cfRule>
  </conditionalFormatting>
  <conditionalFormatting sqref="P22">
    <cfRule type="cellIs" dxfId="6" priority="7" stopIfTrue="1" operator="notEqual">
      <formula>$P$2</formula>
    </cfRule>
  </conditionalFormatting>
  <conditionalFormatting sqref="T30">
    <cfRule type="cellIs" dxfId="5" priority="6" stopIfTrue="1" operator="greaterThan">
      <formula>0</formula>
    </cfRule>
  </conditionalFormatting>
  <conditionalFormatting sqref="P30">
    <cfRule type="cellIs" dxfId="4" priority="5" stopIfTrue="1" operator="notEqual">
      <formula>$P$2</formula>
    </cfRule>
  </conditionalFormatting>
  <conditionalFormatting sqref="T38">
    <cfRule type="cellIs" dxfId="3" priority="4" stopIfTrue="1" operator="greaterThan">
      <formula>0</formula>
    </cfRule>
  </conditionalFormatting>
  <conditionalFormatting sqref="P38">
    <cfRule type="cellIs" dxfId="2" priority="3" stopIfTrue="1" operator="notEqual">
      <formula>$P$2</formula>
    </cfRule>
  </conditionalFormatting>
  <conditionalFormatting sqref="T52">
    <cfRule type="cellIs" dxfId="1" priority="2" stopIfTrue="1" operator="greaterThan">
      <formula>0</formula>
    </cfRule>
  </conditionalFormatting>
  <conditionalFormatting sqref="P52">
    <cfRule type="cellIs" dxfId="0" priority="1" stopIfTrue="1" operator="notEqual">
      <formula>$P$2</formula>
    </cfRule>
  </conditionalFormatting>
  <pageMargins left="0.75" right="0.75" top="1" bottom="1" header="0.5" footer="0.5"/>
  <pageSetup orientation="portrait" horizontalDpi="4294967292" vertic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5"/>
  <sheetViews>
    <sheetView zoomScale="85" zoomScaleNormal="85" workbookViewId="0">
      <selection activeCell="X7" sqref="X7"/>
    </sheetView>
  </sheetViews>
  <sheetFormatPr defaultRowHeight="15" x14ac:dyDescent="0.25"/>
  <cols>
    <col min="18" max="18" width="13.140625" bestFit="1" customWidth="1"/>
  </cols>
  <sheetData>
    <row r="1" spans="1:25" x14ac:dyDescent="0.25">
      <c r="A1" s="76" t="s">
        <v>96</v>
      </c>
    </row>
    <row r="2" spans="1:25" x14ac:dyDescent="0.25">
      <c r="A2" s="77"/>
      <c r="Q2" t="s">
        <v>97</v>
      </c>
      <c r="R2" t="s">
        <v>98</v>
      </c>
      <c r="S2" t="s">
        <v>122</v>
      </c>
      <c r="T2" t="s">
        <v>123</v>
      </c>
      <c r="U2" t="s">
        <v>99</v>
      </c>
      <c r="W2" t="s">
        <v>100</v>
      </c>
      <c r="X2" t="s">
        <v>101</v>
      </c>
    </row>
    <row r="3" spans="1:25" x14ac:dyDescent="0.25">
      <c r="A3" s="77" t="s">
        <v>102</v>
      </c>
      <c r="O3" t="s">
        <v>103</v>
      </c>
      <c r="Q3">
        <v>4</v>
      </c>
      <c r="R3" t="s">
        <v>104</v>
      </c>
      <c r="S3">
        <v>87</v>
      </c>
      <c r="T3">
        <v>90</v>
      </c>
      <c r="U3">
        <f>T3*Q3</f>
        <v>360</v>
      </c>
      <c r="W3">
        <f>1.013*0.607*0.759</f>
        <v>0.466702269</v>
      </c>
      <c r="X3">
        <f>W3*Q3</f>
        <v>1.866809076</v>
      </c>
    </row>
    <row r="4" spans="1:25" x14ac:dyDescent="0.25">
      <c r="O4" t="s">
        <v>105</v>
      </c>
      <c r="Q4">
        <v>53</v>
      </c>
      <c r="R4" t="s">
        <v>106</v>
      </c>
      <c r="S4">
        <v>6.5</v>
      </c>
      <c r="T4">
        <v>8</v>
      </c>
      <c r="U4">
        <f t="shared" ref="U4:U6" si="0">T4*Q4</f>
        <v>424</v>
      </c>
      <c r="W4">
        <f>0.311*0.077*0.646</f>
        <v>1.5469762E-2</v>
      </c>
      <c r="X4">
        <f t="shared" ref="X4:X6" si="1">W4*Q4</f>
        <v>0.81989738599999995</v>
      </c>
    </row>
    <row r="5" spans="1:25" x14ac:dyDescent="0.25">
      <c r="A5" s="78"/>
      <c r="O5" t="s">
        <v>107</v>
      </c>
      <c r="Q5">
        <v>2</v>
      </c>
      <c r="R5" t="s">
        <v>108</v>
      </c>
      <c r="S5">
        <v>4.5</v>
      </c>
      <c r="T5">
        <v>6</v>
      </c>
      <c r="U5">
        <f t="shared" si="0"/>
        <v>12</v>
      </c>
      <c r="W5">
        <f>0.445*0.03*0.198</f>
        <v>2.6432999999999999E-3</v>
      </c>
      <c r="X5">
        <f t="shared" si="1"/>
        <v>5.2865999999999998E-3</v>
      </c>
    </row>
    <row r="6" spans="1:25" x14ac:dyDescent="0.25">
      <c r="O6" t="s">
        <v>109</v>
      </c>
      <c r="Q6">
        <v>1</v>
      </c>
      <c r="R6" t="s">
        <v>110</v>
      </c>
      <c r="S6">
        <v>30</v>
      </c>
      <c r="T6">
        <v>35</v>
      </c>
      <c r="U6">
        <f t="shared" si="0"/>
        <v>35</v>
      </c>
      <c r="W6">
        <f>1.048*1.093*1.804</f>
        <v>2.0664170560000001</v>
      </c>
      <c r="X6">
        <f t="shared" si="1"/>
        <v>2.0664170560000001</v>
      </c>
    </row>
    <row r="7" spans="1:25" x14ac:dyDescent="0.25">
      <c r="A7" s="78"/>
      <c r="R7" t="s">
        <v>111</v>
      </c>
      <c r="U7">
        <f>SUM(U3:U6)</f>
        <v>831</v>
      </c>
      <c r="X7">
        <f>SUM(X3:X6)</f>
        <v>4.7584101180000005</v>
      </c>
    </row>
    <row r="8" spans="1:25" x14ac:dyDescent="0.25">
      <c r="O8" s="79"/>
    </row>
    <row r="9" spans="1:25" x14ac:dyDescent="0.25">
      <c r="A9" s="78"/>
      <c r="O9" s="79"/>
    </row>
    <row r="10" spans="1:25" x14ac:dyDescent="0.25">
      <c r="A10" s="78"/>
    </row>
    <row r="11" spans="1:25" x14ac:dyDescent="0.25">
      <c r="A11" s="78"/>
      <c r="O11">
        <f>1013/39.88</f>
        <v>25.401203610832496</v>
      </c>
      <c r="P11">
        <v>57</v>
      </c>
      <c r="Q11">
        <f>P11*$O$11</f>
        <v>1447.8686058174524</v>
      </c>
      <c r="S11">
        <v>442</v>
      </c>
      <c r="T11">
        <v>759</v>
      </c>
      <c r="U11">
        <f>(T11-S11)/S11%</f>
        <v>71.719457013574669</v>
      </c>
      <c r="W11">
        <v>181</v>
      </c>
      <c r="X11">
        <f>W11*(1+U11%)</f>
        <v>310.81221719457017</v>
      </c>
      <c r="Y11">
        <v>311</v>
      </c>
    </row>
    <row r="12" spans="1:25" x14ac:dyDescent="0.25">
      <c r="A12" s="78"/>
      <c r="P12">
        <v>43</v>
      </c>
      <c r="Q12">
        <f t="shared" ref="Q12:Q13" si="2">P12*$O$11</f>
        <v>1092.2517552657973</v>
      </c>
      <c r="S12">
        <v>447.04</v>
      </c>
      <c r="T12">
        <v>607</v>
      </c>
      <c r="U12">
        <f t="shared" ref="U12:U13" si="3">(T12-S12)/S12%</f>
        <v>35.782032927702211</v>
      </c>
      <c r="V12" t="s">
        <v>106</v>
      </c>
      <c r="W12">
        <v>56</v>
      </c>
      <c r="X12">
        <f>W12*(1+U12%)</f>
        <v>76.03793843951324</v>
      </c>
      <c r="Y12">
        <v>77</v>
      </c>
    </row>
    <row r="13" spans="1:25" x14ac:dyDescent="0.25">
      <c r="P13">
        <v>71</v>
      </c>
      <c r="Q13">
        <f t="shared" si="2"/>
        <v>1803.4854563691072</v>
      </c>
      <c r="S13">
        <v>813</v>
      </c>
      <c r="T13">
        <v>1013</v>
      </c>
      <c r="U13">
        <f t="shared" si="3"/>
        <v>24.600246002460022</v>
      </c>
      <c r="W13">
        <v>518</v>
      </c>
      <c r="X13">
        <f>W13*(1+U13%)</f>
        <v>645.42927429274289</v>
      </c>
      <c r="Y13">
        <v>646</v>
      </c>
    </row>
    <row r="14" spans="1:25" ht="18.75" x14ac:dyDescent="0.25">
      <c r="A14" s="80"/>
    </row>
    <row r="16" spans="1:25" x14ac:dyDescent="0.25">
      <c r="A16" s="78"/>
    </row>
    <row r="17" spans="1:1" x14ac:dyDescent="0.25">
      <c r="A17" s="78" t="s">
        <v>112</v>
      </c>
    </row>
    <row r="21" spans="1:1" x14ac:dyDescent="0.25">
      <c r="A21" s="76" t="s">
        <v>113</v>
      </c>
    </row>
    <row r="33" spans="1:1" x14ac:dyDescent="0.25">
      <c r="A33" s="76" t="s">
        <v>114</v>
      </c>
    </row>
    <row r="34" spans="1:1" x14ac:dyDescent="0.25">
      <c r="A34" s="79" t="s">
        <v>115</v>
      </c>
    </row>
    <row r="35" spans="1:1" x14ac:dyDescent="0.25">
      <c r="A35" s="79" t="s">
        <v>116</v>
      </c>
    </row>
  </sheetData>
  <pageMargins left="0.7" right="0.7" top="0.75" bottom="0.75" header="0.3" footer="0.3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IMPORT CALCULATION</vt:lpstr>
      <vt:lpstr>Sheet1</vt:lpstr>
    </vt:vector>
  </TitlesOfParts>
  <Company>Trusting Socials Bangladesh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B M Ahsan Al MAMUN</dc:creator>
  <cp:lastModifiedBy>deepthi</cp:lastModifiedBy>
  <dcterms:created xsi:type="dcterms:W3CDTF">2017-04-16T06:49:20Z</dcterms:created>
  <dcterms:modified xsi:type="dcterms:W3CDTF">2017-04-20T11:53:06Z</dcterms:modified>
</cp:coreProperties>
</file>